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d.docs.live.net/c5116032efd75fb4/Desktop/Europolis OÜ/Kadrina uus ÜVK kava/Uus kava/"/>
    </mc:Choice>
  </mc:AlternateContent>
  <xr:revisionPtr revIDLastSave="249" documentId="8_{C214703A-C652-4FCF-87F5-44F8C9D3CC47}" xr6:coauthVersionLast="47" xr6:coauthVersionMax="47" xr10:uidLastSave="{2B639471-F3A3-41EE-9AAB-F2EF3AB8680E}"/>
  <bookViews>
    <workbookView minimized="1" xWindow="8196" yWindow="5796" windowWidth="17280" windowHeight="8880" tabRatio="885" firstSheet="2" activeTab="4" xr2:uid="{00000000-000D-0000-FFFF-FFFF00000000}"/>
  </bookViews>
  <sheets>
    <sheet name="Tähistus" sheetId="67" r:id="rId1"/>
    <sheet name="Uhikhinnad" sheetId="1" r:id="rId2"/>
    <sheet name="KOONDVAADE" sheetId="52" r:id="rId3"/>
    <sheet name="1.Hulja alevik" sheetId="95" r:id="rId4"/>
    <sheet name="2.Kadrina alevik" sheetId="96" r:id="rId5"/>
    <sheet name="3.Kihlevere küla" sheetId="97" r:id="rId6"/>
    <sheet name="4.Kiku küla" sheetId="88" r:id="rId7"/>
    <sheet name="5.Leikude küla" sheetId="91" r:id="rId8"/>
    <sheet name="6.Neeruti küla" sheetId="90" r:id="rId9"/>
    <sheet name="7.Ridaküla" sheetId="87" r:id="rId10"/>
    <sheet name="8.Salda küla" sheetId="89" r:id="rId11"/>
    <sheet name="9.Viitna küla" sheetId="93" r:id="rId12"/>
    <sheet name="10.Vohnja küla" sheetId="94" r:id="rId13"/>
    <sheet name="Sheet1" sheetId="98" state="hidden" r:id="rId14"/>
  </sheets>
  <definedNames>
    <definedName name="_xlnm._FilterDatabase">Uhikhinnad!$A$4:$E$83</definedName>
    <definedName name="_xlnm.Print_Area" localSheetId="3">'1.Hulja alevik'!$A$1:$I$26</definedName>
    <definedName name="_xlnm.Print_Area" localSheetId="6">'4.Kiku küla'!$A$1:$N$57</definedName>
    <definedName name="_xlnm.Print_Area" localSheetId="9">'7.Ridaküla'!$C$1:$I$29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95" l="1"/>
  <c r="G10" i="96" l="1"/>
  <c r="H10" i="96"/>
  <c r="G11" i="96"/>
  <c r="H11" i="96"/>
  <c r="I18" i="96"/>
  <c r="I19" i="96"/>
  <c r="I17" i="96" s="1"/>
  <c r="G14" i="88"/>
  <c r="H14" i="88"/>
  <c r="H13" i="95"/>
  <c r="G16" i="95"/>
  <c r="H16" i="95"/>
  <c r="G17" i="95"/>
  <c r="H17" i="95"/>
  <c r="G18" i="95"/>
  <c r="H18" i="95"/>
  <c r="G19" i="95"/>
  <c r="H19" i="95"/>
  <c r="G20" i="95"/>
  <c r="H20" i="95"/>
  <c r="G19" i="97"/>
  <c r="H19" i="97"/>
  <c r="G20" i="97"/>
  <c r="H20" i="97"/>
  <c r="G21" i="97"/>
  <c r="H21" i="97"/>
  <c r="G22" i="97"/>
  <c r="H22" i="97"/>
  <c r="G19" i="90"/>
  <c r="H19" i="90"/>
  <c r="G20" i="90"/>
  <c r="H20" i="90"/>
  <c r="G21" i="90"/>
  <c r="H21" i="90"/>
  <c r="G25" i="87"/>
  <c r="H25" i="87"/>
  <c r="G26" i="87"/>
  <c r="H26" i="87"/>
  <c r="G19" i="89"/>
  <c r="H19" i="89"/>
  <c r="G19" i="93"/>
  <c r="H19" i="93"/>
  <c r="G20" i="93"/>
  <c r="H20" i="93"/>
  <c r="G21" i="93"/>
  <c r="H21" i="93"/>
  <c r="G22" i="93"/>
  <c r="H22" i="93"/>
  <c r="G31" i="93"/>
  <c r="H31" i="93"/>
  <c r="G35" i="93"/>
  <c r="H35" i="93"/>
  <c r="G36" i="93"/>
  <c r="H36" i="93"/>
  <c r="G37" i="93"/>
  <c r="H37" i="93"/>
  <c r="G38" i="93"/>
  <c r="H38" i="93"/>
  <c r="G19" i="94"/>
  <c r="H19" i="94"/>
  <c r="G20" i="94"/>
  <c r="H20" i="94"/>
  <c r="G21" i="94"/>
  <c r="H21" i="94"/>
  <c r="G30" i="94"/>
  <c r="H30" i="94"/>
  <c r="G31" i="94"/>
  <c r="H31" i="94"/>
  <c r="I25" i="91"/>
  <c r="G8" i="87"/>
  <c r="H8" i="87"/>
  <c r="G9" i="87"/>
  <c r="H9" i="87"/>
  <c r="G10" i="87"/>
  <c r="H10" i="87"/>
  <c r="G11" i="87"/>
  <c r="H11" i="87"/>
  <c r="G12" i="87"/>
  <c r="H12" i="87"/>
  <c r="G13" i="87"/>
  <c r="H13" i="87"/>
  <c r="G14" i="87"/>
  <c r="H14" i="87"/>
  <c r="G23" i="87"/>
  <c r="H23" i="87"/>
  <c r="I7" i="52"/>
  <c r="E175" i="1"/>
  <c r="G10" i="52"/>
  <c r="E13" i="95"/>
  <c r="C29" i="1"/>
  <c r="D13" i="95" s="1"/>
  <c r="C13" i="95"/>
  <c r="E19" i="97"/>
  <c r="C11" i="96"/>
  <c r="D11" i="96"/>
  <c r="E11" i="96"/>
  <c r="E10" i="96"/>
  <c r="D10" i="96"/>
  <c r="C10" i="96"/>
  <c r="C52" i="1"/>
  <c r="D19" i="95"/>
  <c r="D20" i="95"/>
  <c r="C19" i="95"/>
  <c r="E19" i="95"/>
  <c r="C20" i="95"/>
  <c r="E20" i="95"/>
  <c r="C17" i="95"/>
  <c r="E17" i="95"/>
  <c r="C18" i="95"/>
  <c r="E18" i="95"/>
  <c r="D21" i="97"/>
  <c r="D21" i="94"/>
  <c r="E16" i="95"/>
  <c r="C16" i="95"/>
  <c r="D22" i="97"/>
  <c r="C22" i="97"/>
  <c r="E22" i="97"/>
  <c r="E20" i="97"/>
  <c r="C20" i="97"/>
  <c r="E21" i="97"/>
  <c r="C21" i="97"/>
  <c r="C19" i="97"/>
  <c r="I61" i="94"/>
  <c r="I60" i="94"/>
  <c r="I62" i="94" s="1"/>
  <c r="E31" i="94"/>
  <c r="D31" i="94"/>
  <c r="C31" i="94"/>
  <c r="E30" i="94"/>
  <c r="D30" i="94"/>
  <c r="C30" i="94"/>
  <c r="C19" i="94"/>
  <c r="E19" i="94"/>
  <c r="E20" i="94"/>
  <c r="D20" i="94"/>
  <c r="C20" i="94"/>
  <c r="E21" i="94"/>
  <c r="C21" i="94"/>
  <c r="C20" i="90"/>
  <c r="D20" i="90"/>
  <c r="E20" i="90"/>
  <c r="C21" i="90"/>
  <c r="D21" i="90"/>
  <c r="E21" i="90"/>
  <c r="E14" i="88"/>
  <c r="C14" i="88"/>
  <c r="I59" i="90"/>
  <c r="I58" i="90"/>
  <c r="I60" i="90" s="1"/>
  <c r="I41" i="90"/>
  <c r="I40" i="90"/>
  <c r="I42" i="90" s="1"/>
  <c r="E19" i="90"/>
  <c r="C19" i="90"/>
  <c r="E23" i="87"/>
  <c r="C23" i="87"/>
  <c r="E19" i="89"/>
  <c r="C19" i="89"/>
  <c r="E22" i="93"/>
  <c r="C22" i="93"/>
  <c r="E21" i="93"/>
  <c r="C21" i="93"/>
  <c r="E31" i="93"/>
  <c r="D31" i="93"/>
  <c r="C31" i="93"/>
  <c r="D38" i="93"/>
  <c r="D37" i="93"/>
  <c r="C61" i="1"/>
  <c r="D36" i="93"/>
  <c r="D35" i="93"/>
  <c r="D20" i="93"/>
  <c r="D19" i="93"/>
  <c r="C38" i="93"/>
  <c r="E38" i="93"/>
  <c r="C37" i="93"/>
  <c r="E37" i="93"/>
  <c r="E36" i="93"/>
  <c r="C36" i="93"/>
  <c r="E35" i="93"/>
  <c r="C35" i="93"/>
  <c r="C20" i="93"/>
  <c r="E20" i="93"/>
  <c r="E26" i="87"/>
  <c r="D26" i="87"/>
  <c r="C26" i="87"/>
  <c r="E25" i="87"/>
  <c r="D25" i="87"/>
  <c r="C25" i="87"/>
  <c r="E14" i="87"/>
  <c r="D14" i="87"/>
  <c r="C14" i="87"/>
  <c r="E13" i="87"/>
  <c r="D13" i="87"/>
  <c r="C13" i="87"/>
  <c r="E12" i="87"/>
  <c r="D12" i="87"/>
  <c r="C12" i="87"/>
  <c r="E11" i="87"/>
  <c r="C11" i="87"/>
  <c r="E10" i="87"/>
  <c r="C10" i="87"/>
  <c r="E9" i="87"/>
  <c r="C9" i="87"/>
  <c r="E8" i="87"/>
  <c r="C8" i="87"/>
  <c r="I60" i="97"/>
  <c r="I59" i="97"/>
  <c r="I42" i="97"/>
  <c r="I41" i="97"/>
  <c r="I42" i="95"/>
  <c r="I42" i="94"/>
  <c r="E19" i="93"/>
  <c r="C19" i="93"/>
  <c r="I65" i="93"/>
  <c r="I66" i="93" s="1"/>
  <c r="I64" i="93"/>
  <c r="I46" i="93"/>
  <c r="I43" i="91"/>
  <c r="I42" i="91"/>
  <c r="I23" i="97"/>
  <c r="I22" i="90"/>
  <c r="I11" i="52" s="1"/>
  <c r="I22" i="94"/>
  <c r="I43" i="97"/>
  <c r="I61" i="97"/>
  <c r="I44" i="91"/>
  <c r="I57" i="89"/>
  <c r="I56" i="89"/>
  <c r="I58" i="89" s="1"/>
  <c r="I39" i="89"/>
  <c r="I38" i="89"/>
  <c r="I40" i="89" s="1"/>
  <c r="I20" i="89"/>
  <c r="I13" i="52" s="1"/>
  <c r="I8" i="52"/>
  <c r="E8" i="52" s="1"/>
  <c r="E26" i="1"/>
  <c r="I50" i="88"/>
  <c r="I63" i="87"/>
  <c r="I33" i="88"/>
  <c r="I51" i="88"/>
  <c r="I52" i="88" s="1"/>
  <c r="I64" i="87"/>
  <c r="I32" i="88"/>
  <c r="I46" i="87"/>
  <c r="I34" i="88"/>
  <c r="I65" i="87"/>
  <c r="I8" i="87" l="1"/>
  <c r="I31" i="94"/>
  <c r="I14" i="88"/>
  <c r="I13" i="88" s="1"/>
  <c r="I15" i="88" s="1"/>
  <c r="I18" i="95"/>
  <c r="I10" i="87"/>
  <c r="I9" i="87"/>
  <c r="I19" i="97"/>
  <c r="I11" i="96"/>
  <c r="I13" i="87"/>
  <c r="I12" i="87"/>
  <c r="I20" i="94"/>
  <c r="I31" i="93"/>
  <c r="I30" i="93" s="1"/>
  <c r="I26" i="87"/>
  <c r="I10" i="96"/>
  <c r="I19" i="94"/>
  <c r="I22" i="93"/>
  <c r="I25" i="87"/>
  <c r="I20" i="97"/>
  <c r="I37" i="93"/>
  <c r="I20" i="93"/>
  <c r="I20" i="90"/>
  <c r="I11" i="87"/>
  <c r="I30" i="94"/>
  <c r="I36" i="93"/>
  <c r="I19" i="93"/>
  <c r="I19" i="90"/>
  <c r="I17" i="95"/>
  <c r="I16" i="95"/>
  <c r="I38" i="93"/>
  <c r="I21" i="93"/>
  <c r="I21" i="90"/>
  <c r="I13" i="95"/>
  <c r="I12" i="95" s="1"/>
  <c r="I20" i="95"/>
  <c r="I14" i="87"/>
  <c r="I19" i="95"/>
  <c r="I21" i="94"/>
  <c r="I35" i="93"/>
  <c r="I19" i="89"/>
  <c r="I18" i="89" s="1"/>
  <c r="I21" i="89" s="1"/>
  <c r="I22" i="89" s="1"/>
  <c r="I22" i="97"/>
  <c r="I23" i="87"/>
  <c r="I22" i="87" s="1"/>
  <c r="I21" i="97"/>
  <c r="F13" i="52"/>
  <c r="E13" i="52"/>
  <c r="G13" i="52"/>
  <c r="H13" i="52"/>
  <c r="I44" i="95"/>
  <c r="H11" i="52"/>
  <c r="E11" i="52"/>
  <c r="G11" i="52"/>
  <c r="F11" i="52"/>
  <c r="F8" i="52"/>
  <c r="H8" i="52"/>
  <c r="I23" i="93"/>
  <c r="I45" i="87"/>
  <c r="I47" i="87" s="1"/>
  <c r="I43" i="95"/>
  <c r="I15" i="52"/>
  <c r="G8" i="52"/>
  <c r="I7" i="91"/>
  <c r="I24" i="91"/>
  <c r="I26" i="91" s="1"/>
  <c r="I29" i="94" l="1"/>
  <c r="I43" i="94" s="1"/>
  <c r="I44" i="94" s="1"/>
  <c r="I24" i="87"/>
  <c r="I28" i="87" s="1"/>
  <c r="K12" i="52" s="1"/>
  <c r="I7" i="87"/>
  <c r="I27" i="87" s="1"/>
  <c r="I12" i="52" s="1"/>
  <c r="I9" i="96"/>
  <c r="I20" i="96" s="1"/>
  <c r="K7" i="52" s="1"/>
  <c r="D7" i="52" s="1"/>
  <c r="I34" i="93"/>
  <c r="I47" i="93" s="1"/>
  <c r="I48" i="93" s="1"/>
  <c r="I18" i="94"/>
  <c r="I23" i="94" s="1"/>
  <c r="I24" i="94" s="1"/>
  <c r="I18" i="97"/>
  <c r="I24" i="97" s="1"/>
  <c r="K8" i="52" s="1"/>
  <c r="D8" i="52" s="1"/>
  <c r="I18" i="93"/>
  <c r="I24" i="93" s="1"/>
  <c r="I25" i="93" s="1"/>
  <c r="I18" i="90"/>
  <c r="I23" i="90" s="1"/>
  <c r="K11" i="52" s="1"/>
  <c r="D11" i="52" s="1"/>
  <c r="I15" i="95"/>
  <c r="I22" i="95" s="1"/>
  <c r="K13" i="52"/>
  <c r="D13" i="52" s="1"/>
  <c r="I14" i="52"/>
  <c r="H15" i="52"/>
  <c r="G15" i="52"/>
  <c r="F15" i="52"/>
  <c r="E15" i="52"/>
  <c r="I16" i="88"/>
  <c r="K9" i="52"/>
  <c r="D9" i="52" s="1"/>
  <c r="G12" i="52" l="1"/>
  <c r="G16" i="52" s="1"/>
  <c r="I16" i="52"/>
  <c r="K16" i="52"/>
  <c r="D12" i="52"/>
  <c r="D16" i="52" s="1"/>
  <c r="K15" i="52"/>
  <c r="D15" i="52" s="1"/>
  <c r="I25" i="97"/>
  <c r="K14" i="52"/>
  <c r="D14" i="52" s="1"/>
  <c r="I24" i="90"/>
  <c r="I29" i="87"/>
  <c r="I21" i="96"/>
  <c r="L7" i="52" s="1"/>
  <c r="L16" i="52" s="1"/>
  <c r="I23" i="95"/>
  <c r="K6" i="52"/>
  <c r="H14" i="52"/>
  <c r="H16" i="52" s="1"/>
  <c r="G14" i="52"/>
  <c r="F14" i="52"/>
  <c r="F16" i="52" s="1"/>
  <c r="E14" i="52"/>
  <c r="E16" i="52" s="1"/>
  <c r="D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4" authorId="0" shapeId="0" xr:uid="{00000000-0006-0000-0100-000001000000}">
      <text>
        <r>
          <rPr>
            <sz val="10"/>
            <rFont val="Arial"/>
            <family val="2"/>
          </rPr>
          <t>Hind sisaldab materjale ja ehitustööd sh katete taastamist ja haljastust.
Ei sisalda käibemaksu.
Samuti ei sisalda lisakulusid: ettenägematud kulud, ehitusjärelvalve. Need liidetakse hiljem projekti kogumaksumusele otsa.</t>
        </r>
      </text>
    </comment>
    <comment ref="F4" authorId="0" shapeId="0" xr:uid="{00000000-0006-0000-0100-000002000000}">
      <text>
        <r>
          <rPr>
            <sz val="10"/>
            <rFont val="Arial"/>
            <family val="2"/>
          </rPr>
          <t>Baashind lisandub ühiku
hinnale</t>
        </r>
      </text>
    </comment>
    <comment ref="B8" authorId="0" shapeId="0" xr:uid="{00000000-0006-0000-0100-000003000000}">
      <text>
        <r>
          <rPr>
            <sz val="10"/>
            <rFont val="Arial"/>
            <family val="2"/>
          </rPr>
          <t>puurkaevupump, siibrid, tagasivooluklapp, veemõõtja, proovivõtukraan, torustikud, hüdrofoor.
Pumpla juhtimis- ja valveseadmed SCADA</t>
        </r>
      </text>
    </comment>
    <comment ref="B83" authorId="0" shapeId="0" xr:uid="{00000000-0006-0000-0100-000013000000}">
      <text>
        <r>
          <rPr>
            <sz val="10"/>
            <rFont val="Arial"/>
            <family val="2"/>
          </rPr>
          <t>TÜÜP 1. Reovee vooluhulk kuni 10 m3/d. Mehaaniline eelpuhastus käsivõre + septik + looduslähedane puhasti (kas biotiikvõi filterväljak)
– septiku sete veetakse põllule või  suuremasse reoveepuhastisse. 
Vastavalt reovee kontsentratsioonile puhastatakse reovesi kas üheastmelises looduslähedases ipuhastis ( biotiigis või filterväljakul) või mitmeastmelises - järjestikku 2...3 biotiiiki või filtrväljakuleile järgneb biotiik või tiigid.
Purgimissõlme pole soovitatav rajada.</t>
        </r>
      </text>
    </comment>
    <comment ref="B84" authorId="0" shapeId="0" xr:uid="{00000000-0006-0000-0100-000014000000}">
      <text>
        <r>
          <rPr>
            <sz val="10"/>
            <rFont val="Arial"/>
            <family val="2"/>
          </rPr>
          <t>TÜÜP 2. Reovee vooluhulk 10 - 100 m3/d. Eelpuhastus: võre + võreprahi press mehaanilise võre korral, septik,  kompaktpuhasti (aktiivmuda- või biokileseade või kombinatsioon neist), järelpuhasti (1-2 biotiiki). 
Jääkmuda kompaktpuhastist eemaldatakse septikusse. Septiku sete mudatihendisse või mudaväljakule ja lõppkäitlus - komposteerimine kas kohapeal või vastavat tehnoloogiat ja seadmestiku omavale puhastile. Lähtuda KKM 30.12.2002. a määruse nr 78 "Reoveesette põllumajanduses, haljastuses ja rekultiveerimisel kasutamise nõuded" nõuetest.
Purgimissõlme pole soovitatav rajada.</t>
        </r>
      </text>
    </comment>
    <comment ref="B85" authorId="0" shapeId="0" xr:uid="{00000000-0006-0000-0100-000015000000}">
      <text>
        <r>
          <rPr>
            <sz val="10"/>
            <rFont val="Arial"/>
            <family val="2"/>
          </rPr>
          <t>TÜÜP 3. Reovee vooluhulk üle 100 m3/d. Individuaallahend, mille kosesisus on:
- mehaaniline eelpuhastus - 2 võret: üks mehaaniline võre koos võreprahi pressiga, teine käsivõre möödavoolul;
- aktiivmudapuhasti koos fosfori keemilise ärastusega, vajadusel lämmastiku bioloogilise ärastuse rakendamine;
- vajadusel järelpuhastus 1-2 biotiigis (maaala olemasolul) või sundläbipesuga liivafilter.
Jääkmuda eemaldatakse mudatihendajasse ja sellest muda vahemahutisse ning edasi muda mehaaniline veetustamine lint- või tigupressiga. 
Rreoveesette lõppkäitlus: kas kohapealne komposteerimine - eeldab väljaku rajamist (vajalik vastava maa-ala olemasolu) ja tugiainega segamist (tugiaineks turvas, puiduhake, -koor, saepuru, põhk vms). Vajalik kopaga varustatud ratastraktor-buldooser ja järelhaagis-laotur. 
 Purgimissõlmel võre ning vooluhulga ja reostuskoormuse ühtlusti.</t>
        </r>
      </text>
    </comment>
    <comment ref="B166" authorId="0" shapeId="0" xr:uid="{00000000-0006-0000-0100-00002D000000}">
      <text>
        <r>
          <rPr>
            <sz val="10"/>
            <rFont val="Arial"/>
            <family val="2"/>
          </rPr>
          <t xml:space="preserve">turbane kasvupind </t>
        </r>
      </text>
    </comment>
    <comment ref="B167" authorId="0" shapeId="0" xr:uid="{00000000-0006-0000-0100-00002F000000}">
      <text>
        <r>
          <rPr>
            <sz val="10"/>
            <rFont val="Arial"/>
            <family val="2"/>
          </rPr>
          <t xml:space="preserve">9 t kalluriga
</t>
        </r>
      </text>
    </comment>
    <comment ref="B168" authorId="0" shapeId="0" xr:uid="{00000000-0006-0000-0100-000030000000}">
      <text>
        <r>
          <rPr>
            <sz val="10"/>
            <rFont val="Arial"/>
            <family val="2"/>
          </rPr>
          <t>27 t kalluriga</t>
        </r>
      </text>
    </comment>
  </commentList>
</comments>
</file>

<file path=xl/sharedStrings.xml><?xml version="1.0" encoding="utf-8"?>
<sst xmlns="http://schemas.openxmlformats.org/spreadsheetml/2006/main" count="1214" uniqueCount="381">
  <si>
    <t>Projekti number</t>
  </si>
  <si>
    <t>erilahendusega reoveepumpla</t>
  </si>
  <si>
    <t>survetoru kruusateel, pinnaseteel või haljasalal</t>
  </si>
  <si>
    <t>puurkaevu videouuring</t>
  </si>
  <si>
    <t>geotehnilised uuringud  - puuraugud</t>
  </si>
  <si>
    <t>Hind</t>
  </si>
  <si>
    <t xml:space="preserve">isevoolne kan.toru kõvakattega alal </t>
  </si>
  <si>
    <t xml:space="preserve">veo hind </t>
  </si>
  <si>
    <t>purgla mahuga 10m3</t>
  </si>
  <si>
    <t>kan.survetoru kõvakattega alal</t>
  </si>
  <si>
    <t>muud reoveepuhasti seadmed/tööd</t>
  </si>
  <si>
    <t>ha</t>
  </si>
  <si>
    <t>biotiigi rekonstrueerimine</t>
  </si>
  <si>
    <t>106a</t>
  </si>
  <si>
    <t>puuraugu tamponeerimine</t>
  </si>
  <si>
    <t>kruusaveeris</t>
  </si>
  <si>
    <t>Kanalisatsioon KOKKU</t>
  </si>
  <si>
    <t>reoveepuhasti Q = 10-100 m3/d (Tüüp 2)</t>
  </si>
  <si>
    <t>De63-De110</t>
  </si>
  <si>
    <t>majaühendus</t>
  </si>
  <si>
    <t>reoveepuhasti Q&gt;100 m3/d (Tüüp 3)</t>
  </si>
  <si>
    <t>sõelumata kasvupinnas</t>
  </si>
  <si>
    <t>De400-De630</t>
  </si>
  <si>
    <t>survetoru kõvakattega alal</t>
  </si>
  <si>
    <t>maapealne soojustatud hüdrant</t>
  </si>
  <si>
    <t>De800-De1000</t>
  </si>
  <si>
    <t>Ühik</t>
  </si>
  <si>
    <t>De160-De315</t>
  </si>
  <si>
    <t>kan.survetoru kruusateel, pinnaseteel või haljasalal</t>
  </si>
  <si>
    <t>m</t>
  </si>
  <si>
    <t>t</t>
  </si>
  <si>
    <t>TV - uuringud (sh pesu &gt;DN300)</t>
  </si>
  <si>
    <t>reoveepuhasti Q&lt;10 m3/d (Tüüp 1)</t>
  </si>
  <si>
    <t>geodeetiline mõõdistamine</t>
  </si>
  <si>
    <t>Ühik-hinna kood</t>
  </si>
  <si>
    <t>tk</t>
  </si>
  <si>
    <t>KANALISATSIOON</t>
  </si>
  <si>
    <t>muu veevõrgu seade</t>
  </si>
  <si>
    <t>TV - uuringud (sh pesu &lt;DN300)</t>
  </si>
  <si>
    <t>Maksumus</t>
  </si>
  <si>
    <t>Kood</t>
  </si>
  <si>
    <t>asfaltkate</t>
  </si>
  <si>
    <t>tavaline liiv</t>
  </si>
  <si>
    <t>VEEVARUSTUS</t>
  </si>
  <si>
    <t>üheastmelise pumpla tehnoloogia</t>
  </si>
  <si>
    <t>sõelutud kasvupinnas</t>
  </si>
  <si>
    <t>puurkaevu puurimine</t>
  </si>
  <si>
    <t>Veevarustus KOKKU</t>
  </si>
  <si>
    <t>Baashind</t>
  </si>
  <si>
    <t>De630</t>
  </si>
  <si>
    <t>septik</t>
  </si>
  <si>
    <t>isevoolne kan.toru kruusateel, pinnaseteel või haljasalal</t>
  </si>
  <si>
    <t>Kogus</t>
  </si>
  <si>
    <t>De63-De160</t>
  </si>
  <si>
    <t>ie</t>
  </si>
  <si>
    <t>Investeeringute maksumused</t>
  </si>
  <si>
    <t>läbiviik jõe, maantee või raudtee alt</t>
  </si>
  <si>
    <t>torustike hüdropneumaatiline läbipesu</t>
  </si>
  <si>
    <t>betoonitööd</t>
  </si>
  <si>
    <t>De32-De110</t>
  </si>
  <si>
    <t>looduslik kruus</t>
  </si>
  <si>
    <t>108a</t>
  </si>
  <si>
    <t>Lühiajaline investeering kokku (koos lisakuludega 15%)</t>
  </si>
  <si>
    <t>Pikaajaline investeering kokku (koos lisakuludega 15%)</t>
  </si>
  <si>
    <t>hoone rekonstrueerimine</t>
  </si>
  <si>
    <t>Märkused</t>
  </si>
  <si>
    <t>109a</t>
  </si>
  <si>
    <t>Jrk nr</t>
  </si>
  <si>
    <t>Asula</t>
  </si>
  <si>
    <t>KOKKU</t>
  </si>
  <si>
    <t>EUR</t>
  </si>
  <si>
    <t>Baashind EUR</t>
  </si>
  <si>
    <t>Investeeringuprojektid on tähistatud projekti tüüpide alusel järgnevalt:</t>
  </si>
  <si>
    <t>Projekt A: Puurkaevpumplate rekonstrueerimine/rajamine/likvideerimine/veetöötlus;</t>
  </si>
  <si>
    <t>Projekt B: Veevõrgu rekonstrueerimine/rajamine;</t>
  </si>
  <si>
    <t>Projekt C: Kanalisatsioonivõrgu rekonstrueerimine/rajamine;</t>
  </si>
  <si>
    <t>Projekt D: Reoveepuhastite rekonstrueerimine/rajamine/likvideerimine;</t>
  </si>
  <si>
    <t>B-1.1 Veevõrgu rekonstrueerimine lühiajalises programmis</t>
  </si>
  <si>
    <t>B-1.2 Veevõrgu rekonstrueerimine pikaajalises programmis</t>
  </si>
  <si>
    <t>B-2.1 Veevõrgu rajamine lühiajalises programmis</t>
  </si>
  <si>
    <t>B-2.2 Veevõrgu rajamine pikaajalises programmis</t>
  </si>
  <si>
    <t>Toru, maakraan, otsakork</t>
  </si>
  <si>
    <t>Toru ja hülss</t>
  </si>
  <si>
    <t>B-2 Veevõrgu rajamine</t>
  </si>
  <si>
    <t>C-1.1 Kanalisatsioonivõrgu rekonstrueerimine lühiajalises programmis</t>
  </si>
  <si>
    <t>C-1.2 Kanalisatsioonivõrgu rekonstrueerimine pikaajalises programmis</t>
  </si>
  <si>
    <t>C-2.1 Kanalisatsioonivõrgu rajamine lühiajalises programmis</t>
  </si>
  <si>
    <t>C-2.2 Kanalisatsioonivõrgu rajamine pikaajalises programmis</t>
  </si>
  <si>
    <t>A-1 Puurkaevude (pumplate/veetöötluste) rekonstrueerimine</t>
  </si>
  <si>
    <t>Projekt E: Sademevee süsteemide rekonstrueerimine/rajamine</t>
  </si>
  <si>
    <t>A-1.1 Lühiajaline</t>
  </si>
  <si>
    <t>A-1.2 Pikaajaline</t>
  </si>
  <si>
    <t>A-2.1 Lühiajaline</t>
  </si>
  <si>
    <t>A-2.2 Pikaajaline</t>
  </si>
  <si>
    <t>D-1.1 Lühiajaline</t>
  </si>
  <si>
    <t>D-1.2 Pikaajaline</t>
  </si>
  <si>
    <t>D-2.1 Lühiajaline</t>
  </si>
  <si>
    <t>D-2.2 Pikaajaline</t>
  </si>
  <si>
    <t>E-1.1 Lühiajaline</t>
  </si>
  <si>
    <t>E-1.2 Pikaajaline</t>
  </si>
  <si>
    <t>E-2.1 Lühiajaline</t>
  </si>
  <si>
    <t>E-2.2 Pikaajaline</t>
  </si>
  <si>
    <r>
      <t xml:space="preserve">E-1. Rekonstrueerimine </t>
    </r>
    <r>
      <rPr>
        <sz val="10"/>
        <rFont val="Arial"/>
        <family val="2"/>
        <charset val="186"/>
      </rPr>
      <t>(vana süsteemi ümberehitamine, parendamine)</t>
    </r>
  </si>
  <si>
    <r>
      <t xml:space="preserve">D-1. Rekonstrueerimine </t>
    </r>
    <r>
      <rPr>
        <sz val="10"/>
        <rFont val="Arial"/>
        <family val="2"/>
        <charset val="186"/>
      </rPr>
      <t>(vana puhasti parendamine, laiendamine jms)</t>
    </r>
  </si>
  <si>
    <r>
      <t xml:space="preserve">D-2. Rajamine </t>
    </r>
    <r>
      <rPr>
        <sz val="10"/>
        <rFont val="Arial"/>
        <family val="2"/>
        <charset val="186"/>
      </rPr>
      <t>(uus puhasti uude asukohta)</t>
    </r>
  </si>
  <si>
    <r>
      <t>C-2 Kanalisatsioonivõrgu rajamine</t>
    </r>
    <r>
      <rPr>
        <sz val="10"/>
        <rFont val="Arial"/>
        <family val="2"/>
        <charset val="186"/>
      </rPr>
      <t xml:space="preserve"> (laiendamine)</t>
    </r>
  </si>
  <si>
    <r>
      <t>B-1 Veevõrgu rekonstrueerimine</t>
    </r>
    <r>
      <rPr>
        <sz val="10"/>
        <rFont val="Arial"/>
        <family val="2"/>
        <charset val="186"/>
      </rPr>
      <t xml:space="preserve"> (olemasoleva süsteemi asendamine)</t>
    </r>
  </si>
  <si>
    <r>
      <t xml:space="preserve">B-2 Veevõrgu rajamine </t>
    </r>
    <r>
      <rPr>
        <sz val="10"/>
        <rFont val="Arial"/>
        <family val="2"/>
        <charset val="186"/>
      </rPr>
      <t>(laiendamine)</t>
    </r>
  </si>
  <si>
    <r>
      <t xml:space="preserve">A-2 Puurkaevude (pumplate/veetöötluste) rajamine </t>
    </r>
    <r>
      <rPr>
        <sz val="10"/>
        <rFont val="Arial"/>
        <family val="2"/>
        <charset val="186"/>
      </rPr>
      <t>(uude asukohta)</t>
    </r>
  </si>
  <si>
    <r>
      <t xml:space="preserve">E-2. Rajamine </t>
    </r>
    <r>
      <rPr>
        <sz val="10"/>
        <rFont val="Arial"/>
        <family val="2"/>
        <charset val="186"/>
      </rPr>
      <t>(uute valgalade väljaehitamine)</t>
    </r>
  </si>
  <si>
    <t>sademevee restkaev</t>
  </si>
  <si>
    <t>Liivapüüduriga kaev</t>
  </si>
  <si>
    <t>Projektijuhtimine ja omanikujärelevalve</t>
  </si>
  <si>
    <t>%</t>
  </si>
  <si>
    <t>projekti maksumusest</t>
  </si>
  <si>
    <t>Ettenägematud kulud</t>
  </si>
  <si>
    <t>Projekteerimine ja uuringud</t>
  </si>
  <si>
    <t>Invest. Programm (LA/PA)</t>
  </si>
  <si>
    <t>siibrite automaatjuhtimine</t>
  </si>
  <si>
    <t>Murukatte rajamine</t>
  </si>
  <si>
    <t xml:space="preserve">koos kasvupinnase 20 cm lisamisega </t>
  </si>
  <si>
    <t>Ühekihiline asfalt, liiv ja killustikalus</t>
  </si>
  <si>
    <t>C-2 Kanalisatsioonivõrgu rajamine</t>
  </si>
  <si>
    <t>seadmed ja programmeerimine</t>
  </si>
  <si>
    <t>10L/s, alarm, ühendused</t>
  </si>
  <si>
    <t>reoveepuhasti</t>
  </si>
  <si>
    <t>veetöötlus</t>
  </si>
  <si>
    <t>PA</t>
  </si>
  <si>
    <t>LA</t>
  </si>
  <si>
    <t>SADEMEVESI</t>
  </si>
  <si>
    <t>kraavi puhastamine</t>
  </si>
  <si>
    <t>106b</t>
  </si>
  <si>
    <t>106c</t>
  </si>
  <si>
    <t>hoone lammutamine</t>
  </si>
  <si>
    <t>105a</t>
  </si>
  <si>
    <t>105b</t>
  </si>
  <si>
    <t>105c</t>
  </si>
  <si>
    <t>105d</t>
  </si>
  <si>
    <t>107a</t>
  </si>
  <si>
    <t>107b</t>
  </si>
  <si>
    <t>107c</t>
  </si>
  <si>
    <t>108b</t>
  </si>
  <si>
    <t>Veevarustus</t>
  </si>
  <si>
    <t>Veevõrk</t>
  </si>
  <si>
    <t>Kanalisatsioonivõrk</t>
  </si>
  <si>
    <t>Reoveepuhastamine</t>
  </si>
  <si>
    <t>Sademeveevarustus</t>
  </si>
  <si>
    <t>109b</t>
  </si>
  <si>
    <t>301a</t>
  </si>
  <si>
    <t>302a</t>
  </si>
  <si>
    <t>301b</t>
  </si>
  <si>
    <t>301c</t>
  </si>
  <si>
    <t>301d</t>
  </si>
  <si>
    <t>302b</t>
  </si>
  <si>
    <t>302c</t>
  </si>
  <si>
    <t>302d</t>
  </si>
  <si>
    <t>303a</t>
  </si>
  <si>
    <t>303b</t>
  </si>
  <si>
    <t>303c</t>
  </si>
  <si>
    <t>201a</t>
  </si>
  <si>
    <t>201b</t>
  </si>
  <si>
    <t>303d</t>
  </si>
  <si>
    <t>501a</t>
  </si>
  <si>
    <t>501b</t>
  </si>
  <si>
    <t>501c</t>
  </si>
  <si>
    <t>501d</t>
  </si>
  <si>
    <t>502a</t>
  </si>
  <si>
    <t>502b</t>
  </si>
  <si>
    <t>502c</t>
  </si>
  <si>
    <t>502d</t>
  </si>
  <si>
    <t>505a</t>
  </si>
  <si>
    <t>505b</t>
  </si>
  <si>
    <t>503a</t>
  </si>
  <si>
    <t>503b</t>
  </si>
  <si>
    <t xml:space="preserve">isevoolne sademeveetoru kõvakattega alal </t>
  </si>
  <si>
    <t>isevoolne sademeveetoru kruusateel, pinnaseteel või haljasalal</t>
  </si>
  <si>
    <t>sademeveesurvetoru kõvakattega alal</t>
  </si>
  <si>
    <t>sademeveesurvetoru kruusateel, pinnaseteel või haljasalal</t>
  </si>
  <si>
    <t>erilahendusega  sademeveepumpla</t>
  </si>
  <si>
    <t>biotiigi rajamine</t>
  </si>
  <si>
    <t>Uuringud</t>
  </si>
  <si>
    <t>Katete taastamine, muud mahud</t>
  </si>
  <si>
    <t>hoone rajamine</t>
  </si>
  <si>
    <t>201c</t>
  </si>
  <si>
    <t xml:space="preserve">veetöötlus </t>
  </si>
  <si>
    <t>(&lt;20 m3/h)</t>
  </si>
  <si>
    <t>(&gt;20 m3/h)</t>
  </si>
  <si>
    <t>reservuaari rekonstrueerimine</t>
  </si>
  <si>
    <t>(201 + m3)</t>
  </si>
  <si>
    <t>(50-200 m3)</t>
  </si>
  <si>
    <t>reservuaari rajamine</t>
  </si>
  <si>
    <t>Üldehitustööd</t>
  </si>
  <si>
    <t>601a</t>
  </si>
  <si>
    <t>602a</t>
  </si>
  <si>
    <t>601b</t>
  </si>
  <si>
    <t>väikeplokk</t>
  </si>
  <si>
    <t>fiboplokk</t>
  </si>
  <si>
    <t>601c</t>
  </si>
  <si>
    <t>107d</t>
  </si>
  <si>
    <t>plast (50 - 200 m3)</t>
  </si>
  <si>
    <t>plast (201 + m3)</t>
  </si>
  <si>
    <t>betoon (50 - 200 m3)</t>
  </si>
  <si>
    <t>betoon (201 + m3)</t>
  </si>
  <si>
    <t>(raud)</t>
  </si>
  <si>
    <t>(raud+mangaan+efektiivdoos)</t>
  </si>
  <si>
    <t>(raud+mangaan)</t>
  </si>
  <si>
    <t>(raud+mangaan+ammoonium)</t>
  </si>
  <si>
    <t xml:space="preserve">teise astme pumpla tehnoloogia </t>
  </si>
  <si>
    <t>(20-40 m3/h)</t>
  </si>
  <si>
    <t>(&gt;40 m3/h)</t>
  </si>
  <si>
    <t>survetoru</t>
  </si>
  <si>
    <t>DN100 ühendus</t>
  </si>
  <si>
    <t>207a</t>
  </si>
  <si>
    <t>207b</t>
  </si>
  <si>
    <t>207c</t>
  </si>
  <si>
    <t>207d</t>
  </si>
  <si>
    <t>208a</t>
  </si>
  <si>
    <t>208b</t>
  </si>
  <si>
    <t>tuletõrjeveevõtu koha rajamine</t>
  </si>
  <si>
    <t>tuletõrjevee mahuti rajamine</t>
  </si>
  <si>
    <t>tuletõrjevee mahuti rekonstrueerimine</t>
  </si>
  <si>
    <t xml:space="preserve">plastikust siibri/veemõõtja kaev </t>
  </si>
  <si>
    <t>D1500mm</t>
  </si>
  <si>
    <t>isevoolne kan.toru</t>
  </si>
  <si>
    <t>kan.survetoru</t>
  </si>
  <si>
    <t xml:space="preserve">väike reoveepumpla </t>
  </si>
  <si>
    <t xml:space="preserve">keskmine reoveepumpla </t>
  </si>
  <si>
    <t>Qarv 5 - 20 l/s</t>
  </si>
  <si>
    <t>Qarv ≤ 5 l/s</t>
  </si>
  <si>
    <t xml:space="preserve">suur reoveepumpla </t>
  </si>
  <si>
    <t>Qarv ≥ 20 l/s</t>
  </si>
  <si>
    <t xml:space="preserve">reoveepumpla </t>
  </si>
  <si>
    <t>401a</t>
  </si>
  <si>
    <t>401b</t>
  </si>
  <si>
    <t>401c</t>
  </si>
  <si>
    <t>201d</t>
  </si>
  <si>
    <t>201e</t>
  </si>
  <si>
    <t>tuletõrjevee toru</t>
  </si>
  <si>
    <t>DN100</t>
  </si>
  <si>
    <t>301e</t>
  </si>
  <si>
    <t>301f</t>
  </si>
  <si>
    <t>301g</t>
  </si>
  <si>
    <t>301h</t>
  </si>
  <si>
    <t>501e</t>
  </si>
  <si>
    <t>501f</t>
  </si>
  <si>
    <t>501g</t>
  </si>
  <si>
    <t>501h</t>
  </si>
  <si>
    <t>sademeveesurvetoru</t>
  </si>
  <si>
    <t>väike sademeveepumpla</t>
  </si>
  <si>
    <t>503c</t>
  </si>
  <si>
    <t>503d</t>
  </si>
  <si>
    <t>piirdeaed</t>
  </si>
  <si>
    <t>604a</t>
  </si>
  <si>
    <t>604b</t>
  </si>
  <si>
    <t>sademeveepumpla</t>
  </si>
  <si>
    <t>keskmine  sademeveepumpla</t>
  </si>
  <si>
    <t>suur  sademeveepumpla</t>
  </si>
  <si>
    <t>truup</t>
  </si>
  <si>
    <t>kraav</t>
  </si>
  <si>
    <t xml:space="preserve">kraavi rajamine </t>
  </si>
  <si>
    <t>506a</t>
  </si>
  <si>
    <t>506b</t>
  </si>
  <si>
    <t>betoon</t>
  </si>
  <si>
    <t>plast</t>
  </si>
  <si>
    <t>isevoolne sademeveetoru</t>
  </si>
  <si>
    <t>C-1 Kanalisatsioonivõrgu rekonstrueerimine</t>
  </si>
  <si>
    <r>
      <t>A-2 Puurkaevude (pumplate/veetöötluste) rajamine</t>
    </r>
    <r>
      <rPr>
        <sz val="9"/>
        <color indexed="8"/>
        <rFont val="Verdana"/>
        <family val="2"/>
        <charset val="186"/>
      </rPr>
      <t xml:space="preserve"> </t>
    </r>
    <r>
      <rPr>
        <sz val="9"/>
        <rFont val="Verdana"/>
        <family val="2"/>
        <charset val="186"/>
      </rPr>
      <t>(uude asukohta)</t>
    </r>
  </si>
  <si>
    <r>
      <t>B-1 Veevõrgu rekonstrueerimine</t>
    </r>
    <r>
      <rPr>
        <sz val="9"/>
        <color indexed="8"/>
        <rFont val="Verdana"/>
        <family val="2"/>
        <charset val="186"/>
      </rPr>
      <t xml:space="preserve"> (olemasoleva süsteemi asendamine)</t>
    </r>
  </si>
  <si>
    <t>B-1.1 Lühiajaline</t>
  </si>
  <si>
    <t>B-2.1 Lühiajaline</t>
  </si>
  <si>
    <t>B-1.2 Pikaajaline</t>
  </si>
  <si>
    <t>B-2.2 Pikaajaline</t>
  </si>
  <si>
    <t>C-1.2 Pikaajaline</t>
  </si>
  <si>
    <t>C-2.2 Pikaajaline</t>
  </si>
  <si>
    <t>C-1.1  Lühiajaline</t>
  </si>
  <si>
    <t>C-2.1  Lühiajaline</t>
  </si>
  <si>
    <t>E-1.1  Lühiajaline</t>
  </si>
  <si>
    <t>sademevee liivapüüdur</t>
  </si>
  <si>
    <t>sademevee õlipüüdur</t>
  </si>
  <si>
    <t xml:space="preserve">rasvapüüdur </t>
  </si>
  <si>
    <t>kaugjälgimise ja -juhtimise süsteem</t>
  </si>
  <si>
    <t>tsingitud võrkpaneelidest aed</t>
  </si>
  <si>
    <r>
      <t xml:space="preserve">D-1. Rekonstrueerimine </t>
    </r>
    <r>
      <rPr>
        <sz val="9"/>
        <rFont val="Verdana"/>
        <family val="2"/>
        <charset val="186"/>
      </rPr>
      <t>(vana puhasti parendamine, laiendamine jms)</t>
    </r>
  </si>
  <si>
    <r>
      <t>D-2. Rajamine</t>
    </r>
    <r>
      <rPr>
        <sz val="9"/>
        <rFont val="Verdana"/>
        <family val="2"/>
        <charset val="186"/>
      </rPr>
      <t xml:space="preserve"> (uus puhasti uude asukohta)</t>
    </r>
  </si>
  <si>
    <t>Kontrollkaev De200, torustik ja otsakork</t>
  </si>
  <si>
    <t>203a</t>
  </si>
  <si>
    <t>hüdrant</t>
  </si>
  <si>
    <t>505c</t>
  </si>
  <si>
    <t>kraavi rekonstrueerimine</t>
  </si>
  <si>
    <t>510a</t>
  </si>
  <si>
    <t>510b</t>
  </si>
  <si>
    <t>510c</t>
  </si>
  <si>
    <t>510d</t>
  </si>
  <si>
    <t>510e</t>
  </si>
  <si>
    <t>510f</t>
  </si>
  <si>
    <t>510g</t>
  </si>
  <si>
    <t>510h</t>
  </si>
  <si>
    <t xml:space="preserve">drenaažitoru kõvakattega alal </t>
  </si>
  <si>
    <t>drenaažitoru kruusateel, pinnaseteel või haljasalal</t>
  </si>
  <si>
    <t>kraav ja truubid</t>
  </si>
  <si>
    <t>Sademevesi KOKKU</t>
  </si>
  <si>
    <t>reoveepumpla hoone lammutamine</t>
  </si>
  <si>
    <t>väikeblokk</t>
  </si>
  <si>
    <t>terviseriski uuring</t>
  </si>
  <si>
    <t>Sademevee uuringud, geodeetilised mõõdistused ja perspektiivskeem</t>
  </si>
  <si>
    <t>Hüdrauliline mudel</t>
  </si>
  <si>
    <t>isevoolsetoru likvideerimine</t>
  </si>
  <si>
    <t>303e</t>
  </si>
  <si>
    <t>reoveepumpla likvideerimine</t>
  </si>
  <si>
    <t>torude likvideerimine</t>
  </si>
  <si>
    <t>307a</t>
  </si>
  <si>
    <t>kogumismahuti rajamine</t>
  </si>
  <si>
    <t>De600-De800</t>
  </si>
  <si>
    <t>De400-De560</t>
  </si>
  <si>
    <t>303g</t>
  </si>
  <si>
    <t>Reoveepumpla võred</t>
  </si>
  <si>
    <t>juurdepääsutee ja plats</t>
  </si>
  <si>
    <t>biotiikide likvideerimine</t>
  </si>
  <si>
    <t>Mudast tühjendamine, pinnasega täitmine</t>
  </si>
  <si>
    <t>kompl.</t>
  </si>
  <si>
    <t>(elektriliitumine, torustikud, armatuur, küte, elekter ja automaatika)</t>
  </si>
  <si>
    <t>Hulja alevik</t>
  </si>
  <si>
    <t>Kadrina alevik</t>
  </si>
  <si>
    <t>Kiku küla</t>
  </si>
  <si>
    <t>Kihlevere küla</t>
  </si>
  <si>
    <t>Leikude küla</t>
  </si>
  <si>
    <t>Neeruti küla</t>
  </si>
  <si>
    <t>Ridaküla</t>
  </si>
  <si>
    <t>Salda küla</t>
  </si>
  <si>
    <t>Viitna küla</t>
  </si>
  <si>
    <t>Vohnja küla</t>
  </si>
  <si>
    <r>
      <t>E-1. Rekonstrueerimine</t>
    </r>
    <r>
      <rPr>
        <sz val="9"/>
        <rFont val="Verdana"/>
        <family val="2"/>
        <charset val="186"/>
      </rPr>
      <t xml:space="preserve"> (vana süsteemi ümberehitamine, parendamine)</t>
    </r>
  </si>
  <si>
    <r>
      <t>E-2. Rajamine</t>
    </r>
    <r>
      <rPr>
        <sz val="9"/>
        <rFont val="Verdana"/>
        <family val="2"/>
        <charset val="186"/>
      </rPr>
      <t xml:space="preserve"> (uute valgalade väljaehitamine)</t>
    </r>
  </si>
  <si>
    <t>Projekt F: Sademeveepuhastite rekonstrueerimine/rajamine/likvideerimine;</t>
  </si>
  <si>
    <t>KIKU KÜLA</t>
  </si>
  <si>
    <t>kergplokist</t>
  </si>
  <si>
    <t>kruus/killustik</t>
  </si>
  <si>
    <t>killustik/kruus kate</t>
  </si>
  <si>
    <t>606a</t>
  </si>
  <si>
    <t>606b</t>
  </si>
  <si>
    <t>h=1,80m; aed koos väravaga</t>
  </si>
  <si>
    <t>LEIKUDE KÜLA</t>
  </si>
  <si>
    <t>VIITNA KÜLA</t>
  </si>
  <si>
    <t>VOHNJA KÜLA</t>
  </si>
  <si>
    <t>SALDA KÜLA</t>
  </si>
  <si>
    <t>RIDAKÜLA</t>
  </si>
  <si>
    <t>NEERUTI KÜLA</t>
  </si>
  <si>
    <t>KIHLEVERE KÜLA</t>
  </si>
  <si>
    <t>KADRINA ALEVIK</t>
  </si>
  <si>
    <t>HULJA ALEVIK</t>
  </si>
  <si>
    <t>liiva-õlipüüdur Q=100/300 l/s</t>
  </si>
  <si>
    <t>liiva-õlipüüdur Q=80/240 l/s</t>
  </si>
  <si>
    <t>TTM-1</t>
  </si>
  <si>
    <t>TTM-2</t>
  </si>
  <si>
    <t>TTM-3</t>
  </si>
  <si>
    <r>
      <t>m</t>
    </r>
    <r>
      <rPr>
        <vertAlign val="superscript"/>
        <sz val="9"/>
        <color indexed="8"/>
        <rFont val="Verdana"/>
        <family val="2"/>
        <charset val="186"/>
      </rPr>
      <t>3</t>
    </r>
  </si>
  <si>
    <r>
      <t>m</t>
    </r>
    <r>
      <rPr>
        <vertAlign val="superscript"/>
        <sz val="9"/>
        <color indexed="8"/>
        <rFont val="Verdana"/>
        <family val="2"/>
        <charset val="186"/>
      </rPr>
      <t>3</t>
    </r>
    <r>
      <rPr>
        <sz val="9"/>
        <color indexed="8"/>
        <rFont val="Verdana"/>
        <family val="2"/>
        <charset val="186"/>
      </rPr>
      <t>/h</t>
    </r>
  </si>
  <si>
    <r>
      <t>m</t>
    </r>
    <r>
      <rPr>
        <vertAlign val="superscript"/>
        <sz val="9"/>
        <color indexed="8"/>
        <rFont val="Verdana"/>
        <family val="2"/>
        <charset val="186"/>
      </rPr>
      <t>2</t>
    </r>
  </si>
  <si>
    <t>204a</t>
  </si>
  <si>
    <t xml:space="preserve">veemõõtja kaev </t>
  </si>
  <si>
    <t>tuletõrjevarustuse arendamise kava</t>
  </si>
  <si>
    <t>310a</t>
  </si>
  <si>
    <t>torustike likvideerimine</t>
  </si>
  <si>
    <t>vesi</t>
  </si>
  <si>
    <t>kanal</t>
  </si>
  <si>
    <r>
      <t xml:space="preserve">C-1 Kanalisatsioonivõrgu rekonstrueerimine </t>
    </r>
    <r>
      <rPr>
        <sz val="10"/>
        <rFont val="Arial"/>
        <family val="2"/>
        <charset val="186"/>
      </rPr>
      <t>(olemasoleva süsteemi asendamine)</t>
    </r>
  </si>
  <si>
    <t>Lühiajaline ja pikaajaline programm KOKKU
 EUR</t>
  </si>
  <si>
    <t>PK-10696</t>
  </si>
  <si>
    <r>
      <t xml:space="preserve">F-1. Rekonstrueerimine </t>
    </r>
    <r>
      <rPr>
        <sz val="9"/>
        <rFont val="Verdana"/>
        <family val="2"/>
        <charset val="186"/>
      </rPr>
      <t>(vana puhasti parendamine, laiendamine jms)</t>
    </r>
  </si>
  <si>
    <r>
      <t>F-2. Rajamine</t>
    </r>
    <r>
      <rPr>
        <sz val="9"/>
        <rFont val="Verdana"/>
        <family val="2"/>
        <charset val="186"/>
      </rPr>
      <t xml:space="preserve"> (uus puhasti uude asukohta)</t>
    </r>
  </si>
  <si>
    <t>F-1.1 Lühiajaline</t>
  </si>
  <si>
    <t>F-1.2 Pikaajaline</t>
  </si>
  <si>
    <t>F-2.1 Lühiajaline</t>
  </si>
  <si>
    <t>F-2.2 Pikaajaline</t>
  </si>
  <si>
    <t>Investeeringuid pole planeeritud.</t>
  </si>
  <si>
    <t>Sellest sademevesi</t>
  </si>
  <si>
    <t>kaugjälgimise ja -juhtimise süsteem reoveepumplale</t>
  </si>
  <si>
    <t>Uuendatud seisuga 10.09.2022</t>
  </si>
  <si>
    <t>Pikaajaline investeeringu-programm 2027 -2034 kokku
 EUR</t>
  </si>
  <si>
    <t>Investeeringuprogrammi maksumus - veevarustus, kanalisatsioon ja sademevee kanalisatsioon</t>
  </si>
  <si>
    <t>Lühiajaline investeeringu-programm 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</si>
</sst>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\ &quot;kr&quot;_-;\-* #,##0\ &quot;kr&quot;_-;_-* &quot;-&quot;\ &quot;kr&quot;_-;_-@_-"/>
    <numFmt numFmtId="165" formatCode="_-* #,##0\ _k_r_-;\-* #,##0\ _k_r_-;_-* &quot;-&quot;\ _k_r_-;_-@_-"/>
    <numFmt numFmtId="166" formatCode="#,##0\ \ \ 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  <charset val="186"/>
    </font>
    <font>
      <b/>
      <sz val="10"/>
      <name val="Arial"/>
      <family val="2"/>
      <charset val="186"/>
    </font>
    <font>
      <b/>
      <u/>
      <sz val="10"/>
      <name val="Arial"/>
      <family val="2"/>
      <charset val="186"/>
    </font>
    <font>
      <b/>
      <sz val="9"/>
      <name val="Verdana"/>
      <family val="2"/>
      <charset val="186"/>
    </font>
    <font>
      <sz val="10"/>
      <name val="Arial"/>
      <family val="2"/>
      <charset val="186"/>
    </font>
    <font>
      <b/>
      <sz val="9"/>
      <color indexed="8"/>
      <name val="Verdana"/>
      <family val="2"/>
      <charset val="186"/>
    </font>
    <font>
      <b/>
      <sz val="9"/>
      <color indexed="9"/>
      <name val="Verdana"/>
      <family val="2"/>
      <charset val="186"/>
    </font>
    <font>
      <sz val="9"/>
      <color indexed="8"/>
      <name val="Verdana"/>
      <family val="2"/>
      <charset val="186"/>
    </font>
    <font>
      <sz val="9"/>
      <name val="Verdana"/>
      <family val="2"/>
      <charset val="186"/>
    </font>
    <font>
      <sz val="9"/>
      <color indexed="9"/>
      <name val="Verdana"/>
      <family val="2"/>
      <charset val="186"/>
    </font>
    <font>
      <sz val="9"/>
      <color indexed="48"/>
      <name val="Verdan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rgb="FF0066FF"/>
      <name val="Arial"/>
      <family val="2"/>
      <charset val="186"/>
    </font>
    <font>
      <b/>
      <sz val="9"/>
      <color rgb="FF0000FF"/>
      <name val="Verdana"/>
      <family val="2"/>
      <charset val="186"/>
    </font>
    <font>
      <sz val="9"/>
      <color rgb="FF0000FF"/>
      <name val="Verdana"/>
      <family val="2"/>
      <charset val="186"/>
    </font>
    <font>
      <b/>
      <sz val="9"/>
      <color rgb="FF0066FF"/>
      <name val="Verdana"/>
      <family val="2"/>
      <charset val="186"/>
    </font>
    <font>
      <sz val="9"/>
      <color rgb="FFFF0000"/>
      <name val="Verdana"/>
      <family val="2"/>
      <charset val="186"/>
    </font>
    <font>
      <vertAlign val="superscript"/>
      <sz val="9"/>
      <color indexed="8"/>
      <name val="Verdan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0" fontId="16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157">
    <xf numFmtId="0" fontId="0" fillId="0" borderId="0" xfId="0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/>
    <xf numFmtId="0" fontId="3" fillId="0" borderId="1" xfId="0" applyFont="1" applyBorder="1" applyAlignment="1"/>
    <xf numFmtId="0" fontId="0" fillId="0" borderId="0" xfId="0" applyAlignment="1">
      <alignment horizontal="left" vertical="center" indent="3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3" fontId="8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left" vertical="center" indent="3"/>
    </xf>
    <xf numFmtId="3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17" fillId="0" borderId="0" xfId="0" applyFont="1">
      <alignment vertical="center"/>
    </xf>
    <xf numFmtId="3" fontId="18" fillId="0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left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left" wrapText="1"/>
    </xf>
    <xf numFmtId="3" fontId="13" fillId="0" borderId="0" xfId="0" applyNumberFormat="1" applyFont="1" applyFill="1" applyBorder="1" applyAlignment="1">
      <alignment horizontal="center"/>
    </xf>
    <xf numFmtId="3" fontId="13" fillId="4" borderId="0" xfId="0" applyNumberFormat="1" applyFont="1" applyFill="1" applyBorder="1" applyAlignment="1">
      <alignment horizontal="left"/>
    </xf>
    <xf numFmtId="3" fontId="13" fillId="4" borderId="0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3" fontId="10" fillId="4" borderId="0" xfId="0" applyNumberFormat="1" applyFont="1" applyFill="1" applyBorder="1" applyAlignment="1">
      <alignment horizontal="right" vertical="center" wrapText="1"/>
    </xf>
    <xf numFmtId="166" fontId="12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wrapText="1"/>
    </xf>
    <xf numFmtId="0" fontId="19" fillId="0" borderId="0" xfId="0" applyNumberFormat="1" applyFont="1" applyFill="1" applyBorder="1" applyAlignment="1">
      <alignment horizontal="center" wrapText="1"/>
    </xf>
    <xf numFmtId="166" fontId="13" fillId="0" borderId="0" xfId="0" applyNumberFormat="1" applyFo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NumberFormat="1" applyFont="1" applyFill="1" applyAlignment="1"/>
    <xf numFmtId="0" fontId="13" fillId="0" borderId="2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/>
    <xf numFmtId="0" fontId="10" fillId="3" borderId="1" xfId="0" applyNumberFormat="1" applyFont="1" applyFill="1" applyBorder="1" applyAlignment="1">
      <alignment horizontal="center"/>
    </xf>
    <xf numFmtId="3" fontId="10" fillId="3" borderId="1" xfId="0" applyNumberFormat="1" applyFont="1" applyFill="1" applyBorder="1" applyAlignment="1">
      <alignment horizontal="center"/>
    </xf>
    <xf numFmtId="4" fontId="10" fillId="3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/>
    <xf numFmtId="0" fontId="12" fillId="0" borderId="1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/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/>
    </xf>
    <xf numFmtId="3" fontId="19" fillId="0" borderId="1" xfId="0" applyNumberFormat="1" applyFont="1" applyFill="1" applyBorder="1" applyAlignment="1">
      <alignment horizontal="center"/>
    </xf>
    <xf numFmtId="0" fontId="18" fillId="3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3" fontId="13" fillId="0" borderId="0" xfId="0" applyNumberFormat="1" applyFont="1">
      <alignment vertical="center"/>
    </xf>
    <xf numFmtId="3" fontId="12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9" fontId="1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9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 vertical="center" indent="3"/>
    </xf>
    <xf numFmtId="166" fontId="8" fillId="5" borderId="0" xfId="0" applyNumberFormat="1" applyFont="1" applyFill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19" fillId="0" borderId="1" xfId="0" applyNumberFormat="1" applyFont="1" applyFill="1" applyBorder="1" applyAlignment="1">
      <alignment horizontal="left"/>
    </xf>
    <xf numFmtId="4" fontId="5" fillId="0" borderId="1" xfId="0" applyNumberFormat="1" applyFont="1" applyBorder="1" applyAlignment="1">
      <alignment horizontal="center" vertical="top" wrapText="1"/>
    </xf>
    <xf numFmtId="0" fontId="21" fillId="0" borderId="0" xfId="0" applyFont="1">
      <alignment vertical="center"/>
    </xf>
    <xf numFmtId="166" fontId="8" fillId="5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left" vertical="center" indent="3"/>
    </xf>
    <xf numFmtId="0" fontId="19" fillId="0" borderId="0" xfId="0" applyNumberFormat="1" applyFont="1" applyFill="1" applyBorder="1" applyAlignment="1">
      <alignment horizontal="right" wrapText="1"/>
    </xf>
    <xf numFmtId="0" fontId="19" fillId="0" borderId="0" xfId="0" applyNumberFormat="1" applyFont="1" applyFill="1" applyBorder="1" applyAlignment="1">
      <alignment horizontal="center" wrapText="1"/>
    </xf>
    <xf numFmtId="3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NumberFormat="1" applyFont="1" applyFill="1" applyBorder="1" applyAlignment="1">
      <alignment horizontal="right" vertical="top" wrapText="1"/>
    </xf>
    <xf numFmtId="0" fontId="19" fillId="0" borderId="0" xfId="0" applyNumberFormat="1" applyFont="1" applyFill="1" applyBorder="1" applyAlignment="1">
      <alignment vertical="top" wrapText="1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top" wrapText="1"/>
    </xf>
    <xf numFmtId="3" fontId="8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3" fontId="8" fillId="4" borderId="0" xfId="0" applyNumberFormat="1" applyFont="1" applyFill="1" applyBorder="1" applyAlignment="1">
      <alignment vertical="top" wrapText="1"/>
    </xf>
    <xf numFmtId="3" fontId="10" fillId="4" borderId="0" xfId="0" applyNumberFormat="1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vertical="top"/>
    </xf>
    <xf numFmtId="0" fontId="13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3" fontId="10" fillId="0" borderId="0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/>
    </xf>
    <xf numFmtId="3" fontId="10" fillId="0" borderId="0" xfId="0" applyNumberFormat="1" applyFont="1" applyFill="1" applyBorder="1" applyAlignment="1">
      <alignment horizontal="left" vertical="top"/>
    </xf>
    <xf numFmtId="3" fontId="13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3" fillId="0" borderId="0" xfId="0" applyNumberFormat="1" applyFont="1" applyFill="1" applyBorder="1" applyAlignment="1">
      <alignment horizontal="left" vertical="top"/>
    </xf>
    <xf numFmtId="0" fontId="12" fillId="0" borderId="0" xfId="0" applyNumberFormat="1" applyFont="1" applyFill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right" vertical="center"/>
    </xf>
    <xf numFmtId="0" fontId="19" fillId="0" borderId="0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13" fillId="0" borderId="2" xfId="0" applyNumberFormat="1" applyFont="1" applyFill="1" applyBorder="1" applyAlignment="1"/>
    <xf numFmtId="0" fontId="10" fillId="0" borderId="1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0" fillId="0" borderId="0" xfId="0" applyNumberFormat="1" applyFont="1" applyFill="1" applyBorder="1" applyAlignment="1">
      <alignment horizontal="left" wrapText="1"/>
    </xf>
    <xf numFmtId="0" fontId="10" fillId="4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 wrapText="1"/>
    </xf>
    <xf numFmtId="0" fontId="13" fillId="4" borderId="0" xfId="0" applyNumberFormat="1" applyFont="1" applyFill="1" applyBorder="1" applyAlignment="1">
      <alignment horizontal="left" wrapText="1"/>
    </xf>
  </cellXfs>
  <cellStyles count="7">
    <cellStyle name="Comma 2" xfId="5" xr:uid="{00000000-0005-0000-0000-000000000000}"/>
    <cellStyle name="Comma[0]" xfId="1" xr:uid="{00000000-0005-0000-0000-000001000000}"/>
    <cellStyle name="Currency[0]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Normal 3" xfId="4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C0C0C0"/>
      <rgbColor rgb="00CCFFFF"/>
      <rgbColor rgb="00FFCC99"/>
      <rgbColor rgb="00FFFFFF"/>
      <rgbColor rgb="00FF0000"/>
      <rgbColor rgb="00FFFF9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5"/>
  <sheetViews>
    <sheetView zoomScale="90" zoomScaleNormal="90" workbookViewId="0">
      <selection activeCell="E32" sqref="E32"/>
    </sheetView>
  </sheetViews>
  <sheetFormatPr defaultRowHeight="13.2" x14ac:dyDescent="0.25"/>
  <cols>
    <col min="2" max="2" width="81.6640625" customWidth="1"/>
  </cols>
  <sheetData>
    <row r="2" spans="2:2" x14ac:dyDescent="0.25">
      <c r="B2" s="5" t="s">
        <v>72</v>
      </c>
    </row>
    <row r="3" spans="2:2" x14ac:dyDescent="0.25">
      <c r="B3" s="5"/>
    </row>
    <row r="4" spans="2:2" x14ac:dyDescent="0.25">
      <c r="B4" s="11" t="s">
        <v>73</v>
      </c>
    </row>
    <row r="5" spans="2:2" x14ac:dyDescent="0.25">
      <c r="B5" s="6" t="s">
        <v>88</v>
      </c>
    </row>
    <row r="6" spans="2:2" x14ac:dyDescent="0.25">
      <c r="B6" s="8" t="s">
        <v>90</v>
      </c>
    </row>
    <row r="7" spans="2:2" x14ac:dyDescent="0.25">
      <c r="B7" s="8" t="s">
        <v>91</v>
      </c>
    </row>
    <row r="8" spans="2:2" x14ac:dyDescent="0.25">
      <c r="B8" s="6" t="s">
        <v>108</v>
      </c>
    </row>
    <row r="9" spans="2:2" x14ac:dyDescent="0.25">
      <c r="B9" s="8" t="s">
        <v>92</v>
      </c>
    </row>
    <row r="10" spans="2:2" x14ac:dyDescent="0.25">
      <c r="B10" s="8" t="s">
        <v>93</v>
      </c>
    </row>
    <row r="11" spans="2:2" x14ac:dyDescent="0.25">
      <c r="B11" s="11" t="s">
        <v>74</v>
      </c>
    </row>
    <row r="12" spans="2:2" x14ac:dyDescent="0.25">
      <c r="B12" s="6" t="s">
        <v>106</v>
      </c>
    </row>
    <row r="13" spans="2:2" x14ac:dyDescent="0.25">
      <c r="B13" s="4" t="s">
        <v>77</v>
      </c>
    </row>
    <row r="14" spans="2:2" x14ac:dyDescent="0.25">
      <c r="B14" s="4" t="s">
        <v>78</v>
      </c>
    </row>
    <row r="15" spans="2:2" x14ac:dyDescent="0.25">
      <c r="B15" s="6" t="s">
        <v>107</v>
      </c>
    </row>
    <row r="16" spans="2:2" x14ac:dyDescent="0.25">
      <c r="B16" s="4" t="s">
        <v>79</v>
      </c>
    </row>
    <row r="17" spans="2:2" x14ac:dyDescent="0.25">
      <c r="B17" s="4" t="s">
        <v>80</v>
      </c>
    </row>
    <row r="18" spans="2:2" x14ac:dyDescent="0.25">
      <c r="B18" s="11" t="s">
        <v>75</v>
      </c>
    </row>
    <row r="19" spans="2:2" x14ac:dyDescent="0.25">
      <c r="B19" s="6" t="s">
        <v>365</v>
      </c>
    </row>
    <row r="20" spans="2:2" x14ac:dyDescent="0.25">
      <c r="B20" s="4" t="s">
        <v>84</v>
      </c>
    </row>
    <row r="21" spans="2:2" x14ac:dyDescent="0.25">
      <c r="B21" s="4" t="s">
        <v>85</v>
      </c>
    </row>
    <row r="22" spans="2:2" x14ac:dyDescent="0.25">
      <c r="B22" s="6" t="s">
        <v>105</v>
      </c>
    </row>
    <row r="23" spans="2:2" x14ac:dyDescent="0.25">
      <c r="B23" s="4" t="s">
        <v>86</v>
      </c>
    </row>
    <row r="24" spans="2:2" x14ac:dyDescent="0.25">
      <c r="B24" s="4" t="s">
        <v>87</v>
      </c>
    </row>
    <row r="25" spans="2:2" x14ac:dyDescent="0.25">
      <c r="B25" s="11" t="s">
        <v>76</v>
      </c>
    </row>
    <row r="26" spans="2:2" x14ac:dyDescent="0.25">
      <c r="B26" s="6" t="s">
        <v>103</v>
      </c>
    </row>
    <row r="27" spans="2:2" x14ac:dyDescent="0.25">
      <c r="B27" s="8" t="s">
        <v>94</v>
      </c>
    </row>
    <row r="28" spans="2:2" x14ac:dyDescent="0.25">
      <c r="B28" s="8" t="s">
        <v>95</v>
      </c>
    </row>
    <row r="29" spans="2:2" x14ac:dyDescent="0.25">
      <c r="B29" s="6" t="s">
        <v>104</v>
      </c>
    </row>
    <row r="30" spans="2:2" x14ac:dyDescent="0.25">
      <c r="B30" s="8" t="s">
        <v>96</v>
      </c>
    </row>
    <row r="31" spans="2:2" x14ac:dyDescent="0.25">
      <c r="B31" s="8" t="s">
        <v>97</v>
      </c>
    </row>
    <row r="32" spans="2:2" x14ac:dyDescent="0.25">
      <c r="B32" s="11" t="s">
        <v>89</v>
      </c>
    </row>
    <row r="33" spans="2:2" x14ac:dyDescent="0.25">
      <c r="B33" s="6" t="s">
        <v>102</v>
      </c>
    </row>
    <row r="34" spans="2:2" x14ac:dyDescent="0.25">
      <c r="B34" s="8" t="s">
        <v>98</v>
      </c>
    </row>
    <row r="35" spans="2:2" x14ac:dyDescent="0.25">
      <c r="B35" s="8" t="s">
        <v>99</v>
      </c>
    </row>
    <row r="36" spans="2:2" x14ac:dyDescent="0.25">
      <c r="B36" s="6" t="s">
        <v>109</v>
      </c>
    </row>
    <row r="37" spans="2:2" x14ac:dyDescent="0.25">
      <c r="B37" s="8" t="s">
        <v>100</v>
      </c>
    </row>
    <row r="38" spans="2:2" x14ac:dyDescent="0.25">
      <c r="B38" s="8" t="s">
        <v>101</v>
      </c>
    </row>
    <row r="39" spans="2:2" x14ac:dyDescent="0.25">
      <c r="B39" s="48" t="s">
        <v>333</v>
      </c>
    </row>
    <row r="40" spans="2:2" x14ac:dyDescent="0.25">
      <c r="B40" s="6" t="s">
        <v>368</v>
      </c>
    </row>
    <row r="41" spans="2:2" x14ac:dyDescent="0.25">
      <c r="B41" s="8" t="s">
        <v>370</v>
      </c>
    </row>
    <row r="42" spans="2:2" x14ac:dyDescent="0.25">
      <c r="B42" s="8" t="s">
        <v>371</v>
      </c>
    </row>
    <row r="43" spans="2:2" x14ac:dyDescent="0.25">
      <c r="B43" s="6" t="s">
        <v>369</v>
      </c>
    </row>
    <row r="44" spans="2:2" x14ac:dyDescent="0.25">
      <c r="B44" s="8" t="s">
        <v>372</v>
      </c>
    </row>
    <row r="45" spans="2:2" x14ac:dyDescent="0.25">
      <c r="B45" s="8" t="s">
        <v>373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7"/>
  <sheetViews>
    <sheetView view="pageBreakPreview" topLeftCell="C3" zoomScaleNormal="85" zoomScaleSheetLayoutView="100" workbookViewId="0">
      <selection activeCell="F24" sqref="F24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44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345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49"/>
      <c r="L4" s="49"/>
      <c r="M4" s="49"/>
      <c r="N4" s="49"/>
    </row>
    <row r="5" spans="1:14" ht="11.4" x14ac:dyDescent="0.25">
      <c r="A5" s="12"/>
      <c r="B5" s="13"/>
      <c r="C5" s="48" t="s">
        <v>73</v>
      </c>
      <c r="J5" s="47"/>
      <c r="K5" s="49"/>
      <c r="L5" s="49"/>
      <c r="M5" s="49"/>
      <c r="N5" s="49"/>
    </row>
    <row r="6" spans="1:14" ht="11.4" x14ac:dyDescent="0.2">
      <c r="A6" s="12"/>
      <c r="B6" s="13"/>
      <c r="C6" s="18" t="s">
        <v>88</v>
      </c>
      <c r="J6" s="47"/>
      <c r="K6" s="49"/>
      <c r="L6" s="49"/>
      <c r="M6" s="49"/>
      <c r="N6" s="49"/>
    </row>
    <row r="7" spans="1:14" ht="11.4" x14ac:dyDescent="0.25">
      <c r="A7" s="12"/>
      <c r="B7" s="13"/>
      <c r="C7" s="84" t="s">
        <v>90</v>
      </c>
      <c r="I7" s="85">
        <f>SUM(I8:I14)</f>
        <v>149800</v>
      </c>
      <c r="J7" s="47"/>
      <c r="L7" s="49"/>
      <c r="M7" s="49"/>
      <c r="N7" s="49"/>
    </row>
    <row r="8" spans="1:14" ht="11.4" x14ac:dyDescent="0.2">
      <c r="A8" s="98">
        <v>101</v>
      </c>
      <c r="B8" s="51" t="s">
        <v>128</v>
      </c>
      <c r="C8" s="101" t="str">
        <f>VLOOKUP(A8,Uhikhinnad!$A$6:$F$170,2,FALSE)</f>
        <v>puurkaevu puurimine</v>
      </c>
      <c r="D8" s="101"/>
      <c r="E8" s="103" t="str">
        <f>VLOOKUP(A8,Uhikhinnad!$A$6:$F$170,4,FALSE)</f>
        <v>m</v>
      </c>
      <c r="F8" s="102">
        <v>60</v>
      </c>
      <c r="G8" s="103">
        <f>VLOOKUP(A8,Uhikhinnad!$A$6:$F$170,5,FALSE)</f>
        <v>240</v>
      </c>
      <c r="H8" s="103">
        <f>VLOOKUP(A8,Uhikhinnad!$A$6:$F$170,6,FALSE)</f>
        <v>0</v>
      </c>
      <c r="I8" s="86">
        <f t="shared" ref="I8:I9" si="0">F8*G8+H8</f>
        <v>14400</v>
      </c>
      <c r="J8" s="47"/>
      <c r="L8" s="90"/>
      <c r="M8" s="90"/>
      <c r="N8" s="90"/>
    </row>
    <row r="9" spans="1:14" ht="11.4" x14ac:dyDescent="0.2">
      <c r="A9" s="98">
        <v>102</v>
      </c>
      <c r="B9" s="51" t="s">
        <v>128</v>
      </c>
      <c r="C9" s="101" t="str">
        <f>VLOOKUP(A9,Uhikhinnad!$A$6:$F$170,2,FALSE)</f>
        <v>puuraugu tamponeerimine</v>
      </c>
      <c r="D9" s="101" t="s">
        <v>367</v>
      </c>
      <c r="E9" s="103" t="str">
        <f>VLOOKUP(A9,Uhikhinnad!$A$6:$F$170,4,FALSE)</f>
        <v>kompl.</v>
      </c>
      <c r="F9" s="102">
        <v>1</v>
      </c>
      <c r="G9" s="103">
        <f>VLOOKUP(A9,Uhikhinnad!$A$6:$F$170,5,FALSE)</f>
        <v>5000</v>
      </c>
      <c r="H9" s="103">
        <f>VLOOKUP(A9,Uhikhinnad!$A$6:$F$170,6,FALSE)</f>
        <v>0</v>
      </c>
      <c r="I9" s="86">
        <f t="shared" si="0"/>
        <v>5000</v>
      </c>
      <c r="J9" s="47"/>
      <c r="L9" s="90"/>
      <c r="M9" s="90"/>
      <c r="N9" s="90"/>
    </row>
    <row r="10" spans="1:14" ht="11.4" x14ac:dyDescent="0.2">
      <c r="A10" s="96">
        <v>601</v>
      </c>
      <c r="B10" s="51" t="s">
        <v>128</v>
      </c>
      <c r="C10" s="101" t="str">
        <f>VLOOKUP(A10,Uhikhinnad!$A$6:$F$170,2,FALSE)</f>
        <v>hoone rajamine</v>
      </c>
      <c r="D10" s="101" t="s">
        <v>335</v>
      </c>
      <c r="E10" s="103" t="str">
        <f>VLOOKUP(A10,Uhikhinnad!$A$6:$F$170,4,FALSE)</f>
        <v>m2</v>
      </c>
      <c r="F10" s="102">
        <v>20</v>
      </c>
      <c r="G10" s="103">
        <f>VLOOKUP(A10,Uhikhinnad!$A$6:$F$170,5,FALSE)</f>
        <v>1400</v>
      </c>
      <c r="H10" s="103">
        <f>VLOOKUP(A10,Uhikhinnad!$A$6:$F$170,6,FALSE)</f>
        <v>4000</v>
      </c>
      <c r="I10" s="86">
        <f t="shared" ref="I10:I14" si="1">F10*G10+H10</f>
        <v>32000</v>
      </c>
      <c r="J10" s="47"/>
    </row>
    <row r="11" spans="1:14" ht="11.4" x14ac:dyDescent="0.2">
      <c r="A11" s="96" t="s">
        <v>338</v>
      </c>
      <c r="B11" s="51" t="s">
        <v>128</v>
      </c>
      <c r="C11" s="101" t="str">
        <f>VLOOKUP(A11,Uhikhinnad!$A$6:$F$170,2,FALSE)</f>
        <v>juurdepääsutee ja plats</v>
      </c>
      <c r="D11" s="101" t="s">
        <v>336</v>
      </c>
      <c r="E11" s="103" t="str">
        <f>VLOOKUP(A11,Uhikhinnad!$A$6:$F$170,4,FALSE)</f>
        <v>m2</v>
      </c>
      <c r="F11" s="102">
        <v>200</v>
      </c>
      <c r="G11" s="103">
        <f>VLOOKUP(A11,Uhikhinnad!$A$6:$F$170,5,FALSE)</f>
        <v>50</v>
      </c>
      <c r="H11" s="103">
        <f>VLOOKUP(A11,Uhikhinnad!$A$6:$F$170,6,FALSE)</f>
        <v>0</v>
      </c>
      <c r="I11" s="86">
        <f t="shared" si="1"/>
        <v>10000</v>
      </c>
      <c r="J11" s="47"/>
    </row>
    <row r="12" spans="1:14" ht="11.4" x14ac:dyDescent="0.2">
      <c r="A12" s="96" t="s">
        <v>252</v>
      </c>
      <c r="B12" s="51" t="s">
        <v>128</v>
      </c>
      <c r="C12" s="101" t="str">
        <f>VLOOKUP(A12,Uhikhinnad!$A$6:$F$170,2,FALSE)</f>
        <v>tsingitud võrkpaneelidest aed</v>
      </c>
      <c r="D12" s="101" t="str">
        <f>VLOOKUP(A12,Uhikhinnad!$A$6:$F$170,3,FALSE)</f>
        <v>h=1,80m; aed koos väravaga</v>
      </c>
      <c r="E12" s="103" t="str">
        <f>VLOOKUP(A12,Uhikhinnad!$A$6:$F$170,4,FALSE)</f>
        <v>m</v>
      </c>
      <c r="F12" s="102">
        <v>80</v>
      </c>
      <c r="G12" s="103">
        <f>VLOOKUP(A12,Uhikhinnad!$A$6:$F$170,5,FALSE)</f>
        <v>150</v>
      </c>
      <c r="H12" s="103">
        <f>VLOOKUP(A12,Uhikhinnad!$A$6:$F$170,6,FALSE)</f>
        <v>900</v>
      </c>
      <c r="I12" s="86">
        <f t="shared" si="1"/>
        <v>12900</v>
      </c>
      <c r="J12" s="47"/>
    </row>
    <row r="13" spans="1:14" ht="22.8" x14ac:dyDescent="0.25">
      <c r="A13" s="99">
        <v>104</v>
      </c>
      <c r="B13" s="100" t="s">
        <v>128</v>
      </c>
      <c r="C13" s="101" t="str">
        <f>VLOOKUP(A13,Uhikhinnad!$A$6:$F$170,2,FALSE)</f>
        <v>üheastmelise pumpla tehnoloogia</v>
      </c>
      <c r="D13" s="104" t="str">
        <f>VLOOKUP(A13,Uhikhinnad!$A$6:$F$170,3,FALSE)</f>
        <v>(elektriliitumine, torustikud, armatuur, küte, elekter ja automaatika)</v>
      </c>
      <c r="E13" s="103" t="str">
        <f>VLOOKUP(A13,Uhikhinnad!$A$6:$F$170,4,FALSE)</f>
        <v>kompl.</v>
      </c>
      <c r="F13" s="102">
        <v>1</v>
      </c>
      <c r="G13" s="103">
        <f>VLOOKUP(A13,Uhikhinnad!$A$6:$F$170,5,FALSE)</f>
        <v>68000</v>
      </c>
      <c r="H13" s="103">
        <f>VLOOKUP(A13,Uhikhinnad!$A$6:$F$170,6,FALSE)</f>
        <v>0</v>
      </c>
      <c r="I13" s="86">
        <f t="shared" si="1"/>
        <v>68000</v>
      </c>
      <c r="J13" s="47"/>
    </row>
    <row r="14" spans="1:14" ht="11.4" x14ac:dyDescent="0.2">
      <c r="A14" s="96" t="s">
        <v>135</v>
      </c>
      <c r="B14" s="51" t="s">
        <v>128</v>
      </c>
      <c r="C14" s="101" t="str">
        <f>VLOOKUP(A14,Uhikhinnad!$A$6:$F$170,2,FALSE)</f>
        <v>veetöötlus</v>
      </c>
      <c r="D14" s="101" t="str">
        <f>VLOOKUP(A14,Uhikhinnad!$A$6:$F$170,3,FALSE)</f>
        <v>(raud+mangaan)</v>
      </c>
      <c r="E14" s="103" t="str">
        <f>VLOOKUP(A14,Uhikhinnad!$A$6:$F$170,4,FALSE)</f>
        <v>m3/h</v>
      </c>
      <c r="F14" s="102">
        <v>3</v>
      </c>
      <c r="G14" s="103">
        <f>VLOOKUP(A14,Uhikhinnad!$A$6:$F$170,5,FALSE)</f>
        <v>1500</v>
      </c>
      <c r="H14" s="103">
        <f>VLOOKUP(A14,Uhikhinnad!$A$6:$F$170,6,FALSE)</f>
        <v>3000</v>
      </c>
      <c r="I14" s="86">
        <f t="shared" si="1"/>
        <v>7500</v>
      </c>
      <c r="J14" s="47"/>
    </row>
    <row r="15" spans="1:14" ht="11.4" hidden="1" x14ac:dyDescent="0.25">
      <c r="A15" s="12"/>
      <c r="B15" s="13"/>
      <c r="C15" s="84" t="s">
        <v>91</v>
      </c>
      <c r="I15" s="91">
        <v>0</v>
      </c>
      <c r="J15" s="47"/>
      <c r="M15" s="49"/>
      <c r="N15" s="49"/>
    </row>
    <row r="16" spans="1:14" ht="11.4" hidden="1" x14ac:dyDescent="0.2">
      <c r="A16" s="12"/>
      <c r="B16" s="13"/>
      <c r="C16" s="18" t="s">
        <v>266</v>
      </c>
      <c r="I16" s="37"/>
      <c r="J16" s="47"/>
      <c r="K16" s="49"/>
      <c r="L16" s="49"/>
      <c r="M16" s="49"/>
      <c r="N16" s="49"/>
    </row>
    <row r="17" spans="1:14" ht="11.4" hidden="1" x14ac:dyDescent="0.25">
      <c r="A17" s="12"/>
      <c r="B17" s="13"/>
      <c r="C17" s="84" t="s">
        <v>92</v>
      </c>
      <c r="I17" s="91">
        <v>0</v>
      </c>
      <c r="J17" s="47"/>
      <c r="L17" s="49"/>
      <c r="M17" s="49"/>
      <c r="N17" s="49"/>
    </row>
    <row r="18" spans="1:14" ht="11.4" hidden="1" x14ac:dyDescent="0.25">
      <c r="A18" s="12"/>
      <c r="B18" s="13"/>
      <c r="C18" s="84" t="s">
        <v>93</v>
      </c>
      <c r="I18" s="91">
        <v>0</v>
      </c>
      <c r="J18" s="47"/>
      <c r="M18" s="49"/>
      <c r="N18" s="49"/>
    </row>
    <row r="19" spans="1:14" ht="11.4" hidden="1" x14ac:dyDescent="0.2">
      <c r="A19" s="12"/>
      <c r="B19" s="13"/>
      <c r="C19" s="48" t="s">
        <v>74</v>
      </c>
      <c r="I19" s="38"/>
      <c r="J19" s="47"/>
      <c r="M19" s="49"/>
      <c r="N19" s="49"/>
    </row>
    <row r="20" spans="1:14" ht="11.4" hidden="1" x14ac:dyDescent="0.2">
      <c r="A20" s="50"/>
      <c r="B20" s="51"/>
      <c r="C20" s="84" t="s">
        <v>270</v>
      </c>
      <c r="D20" s="27"/>
      <c r="E20" s="47"/>
      <c r="F20" s="47"/>
      <c r="G20" s="47"/>
      <c r="H20" s="47"/>
      <c r="I20" s="85">
        <v>0</v>
      </c>
      <c r="J20" s="47"/>
    </row>
    <row r="21" spans="1:14" ht="11.4" x14ac:dyDescent="0.2">
      <c r="A21" s="50"/>
      <c r="B21" s="51"/>
      <c r="C21" s="18" t="s">
        <v>83</v>
      </c>
      <c r="D21" s="19"/>
      <c r="E21" s="20"/>
      <c r="F21" s="21"/>
      <c r="G21" s="20"/>
      <c r="H21" s="20"/>
      <c r="I21" s="38"/>
      <c r="J21" s="47"/>
    </row>
    <row r="22" spans="1:14" ht="11.4" x14ac:dyDescent="0.2">
      <c r="A22" s="50"/>
      <c r="B22" s="51"/>
      <c r="C22" s="84" t="s">
        <v>269</v>
      </c>
      <c r="D22" s="19"/>
      <c r="E22" s="20"/>
      <c r="F22" s="21"/>
      <c r="G22" s="20"/>
      <c r="H22" s="20"/>
      <c r="I22" s="85">
        <f>SUM(I23:I23)</f>
        <v>64800</v>
      </c>
      <c r="J22" s="47"/>
      <c r="N22" s="49"/>
    </row>
    <row r="23" spans="1:14" ht="11.4" x14ac:dyDescent="0.2">
      <c r="A23" s="96" t="s">
        <v>212</v>
      </c>
      <c r="B23" s="51" t="s">
        <v>128</v>
      </c>
      <c r="C23" s="22" t="str">
        <f>VLOOKUP(A23,Uhikhinnad!$A$6:$F$170,2,FALSE)</f>
        <v>tuletõrjevee mahuti rajamine</v>
      </c>
      <c r="D23" s="101" t="s">
        <v>352</v>
      </c>
      <c r="E23" s="23" t="str">
        <f>VLOOKUP(A23,Uhikhinnad!$A$6:$F$170,4,FALSE)</f>
        <v>m3</v>
      </c>
      <c r="F23" s="24">
        <v>162</v>
      </c>
      <c r="G23" s="23">
        <f>VLOOKUP(A23,Uhikhinnad!$A$6:$F$170,5,FALSE)</f>
        <v>400</v>
      </c>
      <c r="H23" s="23">
        <f>VLOOKUP(A23,Uhikhinnad!$A$6:$F$170,6,FALSE)</f>
        <v>0</v>
      </c>
      <c r="I23" s="37">
        <f>F23*G23+H23</f>
        <v>64800</v>
      </c>
      <c r="J23" s="47"/>
      <c r="N23" s="90"/>
    </row>
    <row r="24" spans="1:14" ht="11.4" x14ac:dyDescent="0.2">
      <c r="A24" s="50"/>
      <c r="B24" s="51"/>
      <c r="C24" s="95" t="s">
        <v>271</v>
      </c>
      <c r="D24" s="27"/>
      <c r="E24" s="47"/>
      <c r="F24" s="47"/>
      <c r="G24" s="47"/>
      <c r="H24" s="47"/>
      <c r="I24" s="91">
        <f>SUM(I25:I26)</f>
        <v>8400</v>
      </c>
      <c r="J24" s="47"/>
    </row>
    <row r="25" spans="1:14" ht="11.4" x14ac:dyDescent="0.2">
      <c r="A25" s="96">
        <v>201</v>
      </c>
      <c r="B25" s="51" t="s">
        <v>127</v>
      </c>
      <c r="C25" s="101" t="str">
        <f>VLOOKUP(A25,Uhikhinnad!$A$6:$F$170,2,FALSE)</f>
        <v>survetoru</v>
      </c>
      <c r="D25" s="101" t="str">
        <f>VLOOKUP(A25,Uhikhinnad!$A$6:$F$170,3,FALSE)</f>
        <v>De32-De110</v>
      </c>
      <c r="E25" s="103" t="str">
        <f>VLOOKUP(A25,Uhikhinnad!$A$6:$F$170,4,FALSE)</f>
        <v>m</v>
      </c>
      <c r="F25" s="102">
        <v>60</v>
      </c>
      <c r="G25" s="103">
        <f>VLOOKUP(A25,Uhikhinnad!$A$6:$F$170,5,FALSE)</f>
        <v>120</v>
      </c>
      <c r="H25" s="103">
        <f>VLOOKUP(A25,Uhikhinnad!$A$6:$F$170,6,FALSE)</f>
        <v>0</v>
      </c>
      <c r="I25" s="86">
        <f>F25*G25+H25</f>
        <v>7200</v>
      </c>
      <c r="J25" s="47"/>
    </row>
    <row r="26" spans="1:14" ht="11.4" x14ac:dyDescent="0.2">
      <c r="A26" s="96">
        <v>202</v>
      </c>
      <c r="B26" s="51" t="s">
        <v>127</v>
      </c>
      <c r="C26" s="101" t="str">
        <f>VLOOKUP(A26,Uhikhinnad!$A$6:$F$170,2,FALSE)</f>
        <v>majaühendus</v>
      </c>
      <c r="D26" s="101" t="str">
        <f>VLOOKUP(A26,Uhikhinnad!$A$6:$F$170,3,FALSE)</f>
        <v>Toru, maakraan, otsakork</v>
      </c>
      <c r="E26" s="103" t="str">
        <f>VLOOKUP(A26,Uhikhinnad!$A$6:$F$170,4,FALSE)</f>
        <v>kompl.</v>
      </c>
      <c r="F26" s="102">
        <v>1</v>
      </c>
      <c r="G26" s="103">
        <f>VLOOKUP(A26,Uhikhinnad!$A$6:$F$170,5,FALSE)</f>
        <v>1200</v>
      </c>
      <c r="H26" s="103">
        <f>VLOOKUP(A26,Uhikhinnad!$A$6:$F$170,6,FALSE)</f>
        <v>0</v>
      </c>
      <c r="I26" s="86">
        <f>F26*G26+H26</f>
        <v>1200</v>
      </c>
      <c r="J26" s="47"/>
    </row>
    <row r="27" spans="1:14" ht="11.4" x14ac:dyDescent="0.2">
      <c r="A27" s="50"/>
      <c r="B27" s="52"/>
      <c r="C27" s="22"/>
      <c r="D27" s="153" t="s">
        <v>62</v>
      </c>
      <c r="E27" s="155"/>
      <c r="F27" s="155"/>
      <c r="G27" s="155"/>
      <c r="H27" s="28"/>
      <c r="I27" s="39">
        <f>SUM(I7,I17:I19,I22)*(1+Uhikhinnad!$E$175)</f>
        <v>246789.99999999997</v>
      </c>
      <c r="J27" s="47"/>
    </row>
    <row r="28" spans="1:14" ht="11.4" x14ac:dyDescent="0.2">
      <c r="A28" s="50"/>
      <c r="B28" s="52"/>
      <c r="C28" s="22"/>
      <c r="D28" s="153" t="s">
        <v>63</v>
      </c>
      <c r="E28" s="155"/>
      <c r="F28" s="155"/>
      <c r="G28" s="155"/>
      <c r="H28" s="28"/>
      <c r="I28" s="39">
        <f>SUM(I15,I18,I20,I24)*(1+Uhikhinnad!$E$175)</f>
        <v>9660</v>
      </c>
      <c r="J28" s="47"/>
    </row>
    <row r="29" spans="1:14" ht="11.4" x14ac:dyDescent="0.2">
      <c r="A29" s="50"/>
      <c r="B29" s="52"/>
      <c r="C29" s="22"/>
      <c r="D29" s="154" t="s">
        <v>47</v>
      </c>
      <c r="E29" s="156"/>
      <c r="F29" s="29"/>
      <c r="G29" s="29"/>
      <c r="H29" s="30"/>
      <c r="I29" s="40">
        <f>SUM(I27:I28)</f>
        <v>256449.99999999997</v>
      </c>
      <c r="J29" s="47"/>
    </row>
    <row r="30" spans="1:14" ht="11.4" hidden="1" x14ac:dyDescent="0.2">
      <c r="A30" s="31"/>
      <c r="B30" s="32"/>
      <c r="C30" s="17" t="s">
        <v>36</v>
      </c>
      <c r="D30" s="19"/>
      <c r="E30" s="20"/>
      <c r="F30" s="21"/>
      <c r="G30" s="20"/>
      <c r="H30" s="20"/>
      <c r="I30" s="41"/>
      <c r="J30" s="47"/>
    </row>
    <row r="31" spans="1:14" ht="11.4" hidden="1" x14ac:dyDescent="0.2">
      <c r="A31" s="31"/>
      <c r="B31" s="32"/>
      <c r="C31" s="48" t="s">
        <v>75</v>
      </c>
      <c r="D31" s="19"/>
      <c r="E31" s="20"/>
      <c r="F31" s="21"/>
      <c r="G31" s="20"/>
      <c r="H31" s="20"/>
      <c r="I31" s="41"/>
      <c r="J31" s="47"/>
    </row>
    <row r="32" spans="1:14" ht="11.4" hidden="1" x14ac:dyDescent="0.2">
      <c r="A32" s="50"/>
      <c r="B32" s="52"/>
      <c r="C32" s="17" t="s">
        <v>265</v>
      </c>
      <c r="D32" s="33"/>
      <c r="E32" s="23"/>
      <c r="F32" s="34"/>
      <c r="G32" s="33"/>
      <c r="H32" s="33"/>
      <c r="I32" s="38"/>
      <c r="J32" s="47"/>
    </row>
    <row r="33" spans="1:15" ht="11.4" hidden="1" x14ac:dyDescent="0.2">
      <c r="A33" s="50"/>
      <c r="B33" s="52"/>
      <c r="C33" s="84" t="s">
        <v>274</v>
      </c>
      <c r="D33" s="35"/>
      <c r="E33" s="23"/>
      <c r="F33" s="34"/>
      <c r="G33" s="33"/>
      <c r="H33" s="33"/>
      <c r="I33" s="85">
        <v>0</v>
      </c>
      <c r="J33" s="47"/>
    </row>
    <row r="34" spans="1:15" ht="11.4" hidden="1" x14ac:dyDescent="0.2">
      <c r="A34" s="50"/>
      <c r="B34" s="52"/>
      <c r="C34" s="84" t="s">
        <v>272</v>
      </c>
      <c r="D34" s="35"/>
      <c r="E34" s="23"/>
      <c r="F34" s="34"/>
      <c r="G34" s="33"/>
      <c r="H34" s="33"/>
      <c r="I34" s="85">
        <v>0</v>
      </c>
      <c r="J34" s="47"/>
      <c r="L34" s="49"/>
    </row>
    <row r="35" spans="1:15" ht="11.4" hidden="1" x14ac:dyDescent="0.2">
      <c r="A35" s="50"/>
      <c r="B35" s="52"/>
      <c r="C35" s="17" t="s">
        <v>122</v>
      </c>
      <c r="D35" s="33"/>
      <c r="E35" s="23"/>
      <c r="F35" s="34"/>
      <c r="G35" s="33"/>
      <c r="H35" s="33"/>
      <c r="I35" s="38"/>
      <c r="J35" s="47"/>
    </row>
    <row r="36" spans="1:15" ht="11.4" hidden="1" x14ac:dyDescent="0.2">
      <c r="A36" s="50"/>
      <c r="B36" s="52"/>
      <c r="C36" s="84" t="s">
        <v>275</v>
      </c>
      <c r="D36" s="35"/>
      <c r="E36" s="23"/>
      <c r="F36" s="34"/>
      <c r="G36" s="33"/>
      <c r="H36" s="33"/>
      <c r="I36" s="85">
        <v>0</v>
      </c>
      <c r="J36" s="47"/>
    </row>
    <row r="37" spans="1:15" ht="11.4" hidden="1" x14ac:dyDescent="0.2">
      <c r="A37" s="50"/>
      <c r="B37" s="52"/>
      <c r="C37" s="84" t="s">
        <v>273</v>
      </c>
      <c r="D37" s="35"/>
      <c r="E37" s="23"/>
      <c r="F37" s="34"/>
      <c r="G37" s="33"/>
      <c r="H37" s="33"/>
      <c r="I37" s="85">
        <v>0</v>
      </c>
      <c r="J37" s="47"/>
      <c r="L37" s="49"/>
    </row>
    <row r="38" spans="1:15" ht="11.4" hidden="1" x14ac:dyDescent="0.2">
      <c r="A38" s="31"/>
      <c r="B38" s="32"/>
      <c r="C38" s="48" t="s">
        <v>76</v>
      </c>
      <c r="D38" s="19"/>
      <c r="E38" s="20"/>
      <c r="F38" s="21"/>
      <c r="G38" s="20"/>
      <c r="H38" s="20"/>
      <c r="I38" s="41"/>
      <c r="J38" s="47"/>
    </row>
    <row r="39" spans="1:15" ht="11.4" hidden="1" x14ac:dyDescent="0.2">
      <c r="A39" s="50"/>
      <c r="B39" s="52"/>
      <c r="C39" s="17" t="s">
        <v>282</v>
      </c>
      <c r="D39" s="33"/>
      <c r="E39" s="23"/>
      <c r="F39" s="34"/>
      <c r="G39" s="33"/>
      <c r="H39" s="33"/>
      <c r="I39" s="38"/>
      <c r="J39" s="47"/>
    </row>
    <row r="40" spans="1:15" ht="11.4" hidden="1" x14ac:dyDescent="0.2">
      <c r="A40" s="50"/>
      <c r="B40" s="52"/>
      <c r="C40" s="84" t="s">
        <v>94</v>
      </c>
      <c r="D40" s="35"/>
      <c r="E40" s="23"/>
      <c r="F40" s="34"/>
      <c r="G40" s="33"/>
      <c r="H40" s="33"/>
      <c r="I40" s="85">
        <v>0</v>
      </c>
      <c r="J40" s="47"/>
    </row>
    <row r="41" spans="1:15" ht="11.4" hidden="1" x14ac:dyDescent="0.2">
      <c r="A41" s="50"/>
      <c r="B41" s="52"/>
      <c r="C41" s="84" t="s">
        <v>95</v>
      </c>
      <c r="D41" s="35"/>
      <c r="E41" s="23"/>
      <c r="F41" s="34"/>
      <c r="G41" s="33"/>
      <c r="H41" s="33"/>
      <c r="I41" s="85">
        <v>0</v>
      </c>
      <c r="J41" s="47"/>
      <c r="L41" s="49"/>
    </row>
    <row r="42" spans="1:15" ht="11.4" hidden="1" x14ac:dyDescent="0.2">
      <c r="A42" s="50"/>
      <c r="B42" s="52"/>
      <c r="C42" s="17" t="s">
        <v>283</v>
      </c>
      <c r="D42" s="33"/>
      <c r="E42" s="23"/>
      <c r="F42" s="34"/>
      <c r="G42" s="33"/>
      <c r="H42" s="33"/>
      <c r="I42" s="38"/>
      <c r="J42" s="47"/>
    </row>
    <row r="43" spans="1:15" ht="11.4" hidden="1" x14ac:dyDescent="0.2">
      <c r="A43" s="50"/>
      <c r="B43" s="52"/>
      <c r="C43" s="84" t="s">
        <v>96</v>
      </c>
      <c r="D43" s="35"/>
      <c r="E43" s="23"/>
      <c r="F43" s="34"/>
      <c r="G43" s="33"/>
      <c r="H43" s="33"/>
      <c r="I43" s="85">
        <v>0</v>
      </c>
      <c r="J43" s="47"/>
    </row>
    <row r="44" spans="1:15" ht="11.4" hidden="1" x14ac:dyDescent="0.2">
      <c r="A44" s="50"/>
      <c r="B44" s="52"/>
      <c r="C44" s="84" t="s">
        <v>97</v>
      </c>
      <c r="D44" s="35"/>
      <c r="E44" s="23"/>
      <c r="F44" s="34"/>
      <c r="G44" s="33"/>
      <c r="H44" s="33"/>
      <c r="I44" s="85">
        <v>0</v>
      </c>
      <c r="J44" s="47"/>
      <c r="L44" s="49"/>
    </row>
    <row r="45" spans="1:15" ht="11.4" hidden="1" x14ac:dyDescent="0.2">
      <c r="A45" s="50"/>
      <c r="B45" s="51"/>
      <c r="C45" s="17"/>
      <c r="D45" s="153" t="s">
        <v>62</v>
      </c>
      <c r="E45" s="155"/>
      <c r="F45" s="155"/>
      <c r="G45" s="155"/>
      <c r="H45" s="28"/>
      <c r="I45" s="39">
        <f>SUM(I33,I36,I40,I43)*(1+Uhikhinnad!$E$175)</f>
        <v>0</v>
      </c>
      <c r="J45" s="47"/>
    </row>
    <row r="46" spans="1:15" ht="11.4" hidden="1" x14ac:dyDescent="0.2">
      <c r="A46" s="50"/>
      <c r="B46" s="51"/>
      <c r="C46" s="33"/>
      <c r="D46" s="153" t="s">
        <v>63</v>
      </c>
      <c r="E46" s="155"/>
      <c r="F46" s="155"/>
      <c r="G46" s="155"/>
      <c r="H46" s="28"/>
      <c r="I46" s="39">
        <f>SUM(I34,I37,I41,I44)*(1+Uhikhinnad!$E$175)</f>
        <v>0</v>
      </c>
      <c r="J46" s="47"/>
      <c r="O46" s="53"/>
    </row>
    <row r="47" spans="1:15" ht="11.4" hidden="1" x14ac:dyDescent="0.2">
      <c r="A47" s="25"/>
      <c r="B47" s="26"/>
      <c r="C47" s="18"/>
      <c r="D47" s="154" t="s">
        <v>16</v>
      </c>
      <c r="E47" s="156"/>
      <c r="F47" s="29"/>
      <c r="G47" s="29"/>
      <c r="H47" s="30"/>
      <c r="I47" s="40">
        <f>SUM(I45:I46)</f>
        <v>0</v>
      </c>
      <c r="J47" s="47"/>
      <c r="O47" s="53"/>
    </row>
    <row r="48" spans="1:15" ht="11.4" hidden="1" x14ac:dyDescent="0.2">
      <c r="A48" s="25"/>
      <c r="B48" s="26"/>
      <c r="C48" s="17" t="s">
        <v>129</v>
      </c>
      <c r="D48" s="33"/>
      <c r="E48" s="33"/>
      <c r="F48" s="33"/>
      <c r="G48" s="33"/>
      <c r="H48" s="33"/>
      <c r="I48" s="42"/>
      <c r="J48" s="33"/>
    </row>
    <row r="49" spans="1:15" ht="11.4" hidden="1" x14ac:dyDescent="0.2">
      <c r="A49" s="25"/>
      <c r="B49" s="26"/>
      <c r="C49" s="48" t="s">
        <v>89</v>
      </c>
      <c r="D49" s="33"/>
      <c r="E49" s="33"/>
      <c r="F49" s="33"/>
      <c r="G49" s="33"/>
      <c r="H49" s="33"/>
      <c r="I49" s="42"/>
      <c r="J49" s="33"/>
    </row>
    <row r="50" spans="1:15" ht="11.25" hidden="1" customHeight="1" x14ac:dyDescent="0.2">
      <c r="C50" s="17" t="s">
        <v>331</v>
      </c>
      <c r="D50" s="33"/>
      <c r="E50" s="33"/>
      <c r="F50" s="33"/>
      <c r="G50" s="33"/>
      <c r="H50" s="33"/>
      <c r="I50" s="42"/>
      <c r="J50" s="33"/>
    </row>
    <row r="51" spans="1:15" ht="11.25" hidden="1" customHeight="1" x14ac:dyDescent="0.2">
      <c r="C51" s="84" t="s">
        <v>276</v>
      </c>
      <c r="D51" s="33"/>
      <c r="E51" s="33"/>
      <c r="F51" s="33"/>
      <c r="G51" s="33"/>
      <c r="H51" s="33"/>
      <c r="I51" s="85">
        <v>0</v>
      </c>
      <c r="J51" s="33"/>
    </row>
    <row r="52" spans="1:15" ht="11.25" hidden="1" customHeight="1" x14ac:dyDescent="0.2">
      <c r="C52" s="84" t="s">
        <v>99</v>
      </c>
      <c r="D52" s="33"/>
      <c r="E52" s="33"/>
      <c r="F52" s="33"/>
      <c r="G52" s="33"/>
      <c r="H52" s="33"/>
      <c r="I52" s="85">
        <v>0</v>
      </c>
      <c r="J52" s="33"/>
    </row>
    <row r="53" spans="1:15" ht="11.25" hidden="1" customHeight="1" x14ac:dyDescent="0.2">
      <c r="C53" s="17" t="s">
        <v>332</v>
      </c>
    </row>
    <row r="54" spans="1:15" ht="11.25" hidden="1" customHeight="1" x14ac:dyDescent="0.25">
      <c r="C54" s="84" t="s">
        <v>100</v>
      </c>
      <c r="I54" s="85">
        <v>0</v>
      </c>
    </row>
    <row r="55" spans="1:15" ht="11.25" hidden="1" customHeight="1" x14ac:dyDescent="0.25">
      <c r="C55" s="84" t="s">
        <v>101</v>
      </c>
      <c r="I55" s="85">
        <v>0</v>
      </c>
    </row>
    <row r="56" spans="1:15" ht="11.4" hidden="1" x14ac:dyDescent="0.2">
      <c r="A56" s="31"/>
      <c r="B56" s="32"/>
      <c r="C56" s="48" t="s">
        <v>333</v>
      </c>
      <c r="D56" s="19"/>
      <c r="E56" s="20"/>
      <c r="F56" s="21"/>
      <c r="G56" s="20"/>
      <c r="H56" s="20"/>
      <c r="I56" s="41"/>
      <c r="J56" s="47"/>
    </row>
    <row r="57" spans="1:15" ht="11.4" hidden="1" x14ac:dyDescent="0.2">
      <c r="A57" s="96"/>
      <c r="B57" s="97"/>
      <c r="C57" s="17" t="s">
        <v>282</v>
      </c>
      <c r="D57" s="33"/>
      <c r="E57" s="23"/>
      <c r="F57" s="34"/>
      <c r="G57" s="33"/>
      <c r="H57" s="33"/>
      <c r="I57" s="38"/>
      <c r="J57" s="47"/>
    </row>
    <row r="58" spans="1:15" ht="11.4" hidden="1" x14ac:dyDescent="0.2">
      <c r="A58" s="96"/>
      <c r="B58" s="97"/>
      <c r="C58" s="84" t="s">
        <v>94</v>
      </c>
      <c r="D58" s="35"/>
      <c r="E58" s="23"/>
      <c r="F58" s="34"/>
      <c r="G58" s="33"/>
      <c r="H58" s="33"/>
      <c r="I58" s="91">
        <v>0</v>
      </c>
      <c r="J58" s="47"/>
    </row>
    <row r="59" spans="1:15" ht="11.4" hidden="1" x14ac:dyDescent="0.2">
      <c r="A59" s="96"/>
      <c r="B59" s="97"/>
      <c r="C59" s="84" t="s">
        <v>95</v>
      </c>
      <c r="D59" s="35"/>
      <c r="E59" s="23"/>
      <c r="F59" s="34"/>
      <c r="G59" s="33"/>
      <c r="H59" s="33"/>
      <c r="I59" s="91">
        <v>0</v>
      </c>
      <c r="J59" s="47"/>
      <c r="L59" s="90"/>
    </row>
    <row r="60" spans="1:15" ht="11.4" hidden="1" x14ac:dyDescent="0.2">
      <c r="A60" s="96"/>
      <c r="B60" s="97"/>
      <c r="C60" s="17" t="s">
        <v>283</v>
      </c>
      <c r="D60" s="33"/>
      <c r="E60" s="23"/>
      <c r="F60" s="34"/>
      <c r="G60" s="33"/>
      <c r="H60" s="33"/>
      <c r="I60" s="38"/>
      <c r="J60" s="47"/>
    </row>
    <row r="61" spans="1:15" ht="11.4" hidden="1" x14ac:dyDescent="0.2">
      <c r="A61" s="96"/>
      <c r="B61" s="97"/>
      <c r="C61" s="84" t="s">
        <v>96</v>
      </c>
      <c r="D61" s="35"/>
      <c r="E61" s="23"/>
      <c r="F61" s="34"/>
      <c r="G61" s="33"/>
      <c r="H61" s="33"/>
      <c r="I61" s="91">
        <v>0</v>
      </c>
      <c r="J61" s="47"/>
    </row>
    <row r="62" spans="1:15" ht="11.4" hidden="1" x14ac:dyDescent="0.2">
      <c r="A62" s="96"/>
      <c r="B62" s="97"/>
      <c r="C62" s="84" t="s">
        <v>97</v>
      </c>
      <c r="D62" s="35"/>
      <c r="E62" s="23"/>
      <c r="F62" s="34"/>
      <c r="G62" s="33"/>
      <c r="H62" s="33"/>
      <c r="I62" s="91">
        <v>0</v>
      </c>
      <c r="J62" s="47"/>
      <c r="L62" s="90"/>
    </row>
    <row r="63" spans="1:15" ht="11.25" hidden="1" customHeight="1" x14ac:dyDescent="0.2">
      <c r="A63" s="96"/>
      <c r="B63" s="51"/>
      <c r="C63" s="17"/>
      <c r="D63" s="153" t="s">
        <v>62</v>
      </c>
      <c r="E63" s="153"/>
      <c r="F63" s="153"/>
      <c r="G63" s="153"/>
      <c r="H63" s="28"/>
      <c r="I63" s="39">
        <f>SUM(I51,I54,I58,I61)*(1+Uhikhinnad!$E$175)</f>
        <v>0</v>
      </c>
      <c r="J63" s="47"/>
    </row>
    <row r="64" spans="1:15" ht="11.25" hidden="1" customHeight="1" x14ac:dyDescent="0.2">
      <c r="A64" s="96"/>
      <c r="B64" s="51"/>
      <c r="C64" s="33"/>
      <c r="D64" s="153" t="s">
        <v>63</v>
      </c>
      <c r="E64" s="153"/>
      <c r="F64" s="153"/>
      <c r="G64" s="153"/>
      <c r="H64" s="28"/>
      <c r="I64" s="39">
        <f>SUM(I52,I55,I59,I62)*(1+Uhikhinnad!$E$175)</f>
        <v>0</v>
      </c>
      <c r="J64" s="47"/>
      <c r="O64" s="53"/>
    </row>
    <row r="65" spans="1:15" ht="11.4" hidden="1" x14ac:dyDescent="0.2">
      <c r="A65" s="25"/>
      <c r="B65" s="26"/>
      <c r="C65" s="18"/>
      <c r="D65" s="154" t="s">
        <v>300</v>
      </c>
      <c r="E65" s="154"/>
      <c r="F65" s="29"/>
      <c r="G65" s="29"/>
      <c r="H65" s="30"/>
      <c r="I65" s="40">
        <f>SUM(I63:I64)</f>
        <v>0</v>
      </c>
      <c r="J65" s="47"/>
      <c r="O65" s="53"/>
    </row>
    <row r="66" spans="1:15" ht="11.25" customHeight="1" x14ac:dyDescent="0.25">
      <c r="B66" s="87"/>
    </row>
    <row r="67" spans="1:15" ht="11.25" customHeight="1" x14ac:dyDescent="0.25">
      <c r="B67" s="87"/>
    </row>
  </sheetData>
  <mergeCells count="9">
    <mergeCell ref="D63:G63"/>
    <mergeCell ref="D64:G64"/>
    <mergeCell ref="D65:E65"/>
    <mergeCell ref="D27:G27"/>
    <mergeCell ref="D28:G28"/>
    <mergeCell ref="D29:E29"/>
    <mergeCell ref="D45:G45"/>
    <mergeCell ref="D46:G46"/>
    <mergeCell ref="D47:E47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61"/>
  <sheetViews>
    <sheetView view="pageBreakPreview" topLeftCell="C1" zoomScale="90" zoomScaleNormal="85" zoomScaleSheetLayoutView="90" workbookViewId="0">
      <selection activeCell="D79" sqref="D79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344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48" t="s">
        <v>73</v>
      </c>
      <c r="J5" s="47"/>
      <c r="K5" s="90"/>
      <c r="L5" s="90"/>
      <c r="M5" s="90"/>
      <c r="N5" s="90"/>
    </row>
    <row r="6" spans="1:14" ht="11.4" hidden="1" x14ac:dyDescent="0.2">
      <c r="A6" s="12"/>
      <c r="B6" s="13"/>
      <c r="C6" s="18" t="s">
        <v>88</v>
      </c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84" t="s">
        <v>90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84" t="s">
        <v>91</v>
      </c>
      <c r="I8" s="91">
        <v>0</v>
      </c>
      <c r="J8" s="47"/>
      <c r="M8" s="90"/>
      <c r="N8" s="90"/>
    </row>
    <row r="9" spans="1:14" ht="11.4" hidden="1" x14ac:dyDescent="0.2">
      <c r="A9" s="12"/>
      <c r="B9" s="13"/>
      <c r="C9" s="18" t="s">
        <v>266</v>
      </c>
      <c r="I9" s="37"/>
      <c r="J9" s="47"/>
      <c r="K9" s="90"/>
      <c r="L9" s="90"/>
      <c r="M9" s="90"/>
      <c r="N9" s="90"/>
    </row>
    <row r="10" spans="1:14" ht="11.4" hidden="1" x14ac:dyDescent="0.25">
      <c r="A10" s="12"/>
      <c r="B10" s="13"/>
      <c r="C10" s="84" t="s">
        <v>92</v>
      </c>
      <c r="I10" s="91">
        <v>0</v>
      </c>
      <c r="J10" s="47"/>
      <c r="L10" s="90"/>
      <c r="M10" s="90"/>
      <c r="N10" s="90"/>
    </row>
    <row r="11" spans="1:14" ht="11.4" hidden="1" x14ac:dyDescent="0.25">
      <c r="A11" s="12"/>
      <c r="B11" s="13"/>
      <c r="C11" s="84" t="s">
        <v>93</v>
      </c>
      <c r="I11" s="91">
        <v>0</v>
      </c>
      <c r="J11" s="47"/>
      <c r="M11" s="90"/>
      <c r="N11" s="90"/>
    </row>
    <row r="12" spans="1:14" ht="11.4" x14ac:dyDescent="0.2">
      <c r="A12" s="12"/>
      <c r="B12" s="13"/>
      <c r="C12" s="48" t="s">
        <v>74</v>
      </c>
      <c r="I12" s="38"/>
      <c r="J12" s="47"/>
      <c r="M12" s="90"/>
      <c r="N12" s="90"/>
    </row>
    <row r="13" spans="1:14" ht="11.4" hidden="1" x14ac:dyDescent="0.2">
      <c r="A13" s="96"/>
      <c r="B13" s="51"/>
      <c r="C13" s="18" t="s">
        <v>267</v>
      </c>
      <c r="D13" s="19"/>
      <c r="E13" s="20"/>
      <c r="F13" s="21"/>
      <c r="G13" s="20"/>
      <c r="H13" s="20"/>
      <c r="I13" s="38"/>
      <c r="J13" s="47"/>
    </row>
    <row r="14" spans="1:14" ht="11.4" hidden="1" x14ac:dyDescent="0.2">
      <c r="A14" s="96"/>
      <c r="B14" s="51"/>
      <c r="C14" s="84" t="s">
        <v>268</v>
      </c>
      <c r="D14" s="19"/>
      <c r="E14" s="20"/>
      <c r="F14" s="21"/>
      <c r="G14" s="20"/>
      <c r="H14" s="20"/>
      <c r="I14" s="91">
        <v>0</v>
      </c>
      <c r="J14" s="47"/>
    </row>
    <row r="15" spans="1:14" ht="11.4" hidden="1" x14ac:dyDescent="0.2">
      <c r="A15" s="96"/>
      <c r="B15" s="51"/>
      <c r="C15" s="84" t="s">
        <v>270</v>
      </c>
      <c r="D15" s="27"/>
      <c r="E15" s="47"/>
      <c r="F15" s="47"/>
      <c r="G15" s="47"/>
      <c r="H15" s="47"/>
      <c r="I15" s="91">
        <v>0</v>
      </c>
      <c r="J15" s="47"/>
    </row>
    <row r="16" spans="1:14" ht="11.4" x14ac:dyDescent="0.2">
      <c r="A16" s="96"/>
      <c r="B16" s="51"/>
      <c r="C16" s="18" t="s">
        <v>83</v>
      </c>
      <c r="D16" s="19"/>
      <c r="E16" s="20"/>
      <c r="F16" s="21"/>
      <c r="G16" s="20"/>
      <c r="H16" s="20"/>
      <c r="I16" s="38"/>
      <c r="J16" s="47"/>
    </row>
    <row r="17" spans="1:14" ht="11.4" hidden="1" x14ac:dyDescent="0.2">
      <c r="A17" s="96"/>
      <c r="B17" s="51"/>
      <c r="C17" s="84" t="s">
        <v>269</v>
      </c>
      <c r="D17" s="19"/>
      <c r="E17" s="20"/>
      <c r="F17" s="21"/>
      <c r="G17" s="20"/>
      <c r="H17" s="20"/>
      <c r="I17" s="91">
        <v>0</v>
      </c>
      <c r="J17" s="47"/>
      <c r="N17" s="90"/>
    </row>
    <row r="18" spans="1:14" ht="11.4" x14ac:dyDescent="0.2">
      <c r="A18" s="96"/>
      <c r="B18" s="51"/>
      <c r="C18" s="95" t="s">
        <v>271</v>
      </c>
      <c r="D18" s="27"/>
      <c r="E18" s="47"/>
      <c r="F18" s="47"/>
      <c r="G18" s="47"/>
      <c r="H18" s="47"/>
      <c r="I18" s="91">
        <f>I19</f>
        <v>64800</v>
      </c>
      <c r="J18" s="47"/>
    </row>
    <row r="19" spans="1:14" ht="11.4" x14ac:dyDescent="0.2">
      <c r="A19" s="96" t="s">
        <v>212</v>
      </c>
      <c r="B19" s="97" t="s">
        <v>127</v>
      </c>
      <c r="C19" s="22" t="str">
        <f>VLOOKUP(A19,Uhikhinnad!$A$6:$F$170,2,FALSE)</f>
        <v>tuletõrjevee mahuti rajamine</v>
      </c>
      <c r="D19" s="101" t="s">
        <v>352</v>
      </c>
      <c r="E19" s="23" t="str">
        <f>VLOOKUP(A19,Uhikhinnad!$A$6:$F$170,4,FALSE)</f>
        <v>m3</v>
      </c>
      <c r="F19" s="24">
        <v>162</v>
      </c>
      <c r="G19" s="23">
        <f>VLOOKUP(A19,Uhikhinnad!$A$6:$F$170,5,FALSE)</f>
        <v>400</v>
      </c>
      <c r="H19" s="23">
        <f>VLOOKUP(A19,Uhikhinnad!$A$6:$F$170,6,FALSE)</f>
        <v>0</v>
      </c>
      <c r="I19" s="37">
        <f>F19*G19+H19</f>
        <v>64800</v>
      </c>
      <c r="J19" s="47"/>
      <c r="N19" s="90"/>
    </row>
    <row r="20" spans="1:14" ht="11.4" hidden="1" x14ac:dyDescent="0.2">
      <c r="A20" s="96"/>
      <c r="B20" s="97"/>
      <c r="C20" s="22"/>
      <c r="D20" s="153" t="s">
        <v>62</v>
      </c>
      <c r="E20" s="155"/>
      <c r="F20" s="155"/>
      <c r="G20" s="155"/>
      <c r="H20" s="28"/>
      <c r="I20" s="39">
        <f>SUM(I7,I10,I14,I17)*(1+Uhikhinnad!$E$175)</f>
        <v>0</v>
      </c>
      <c r="J20" s="47"/>
    </row>
    <row r="21" spans="1:14" ht="11.4" x14ac:dyDescent="0.2">
      <c r="A21" s="96"/>
      <c r="B21" s="97"/>
      <c r="C21" s="22"/>
      <c r="D21" s="153" t="s">
        <v>63</v>
      </c>
      <c r="E21" s="155"/>
      <c r="F21" s="155"/>
      <c r="G21" s="155"/>
      <c r="H21" s="28"/>
      <c r="I21" s="39">
        <f>SUM(I8,I11,I15,I18)*(1+Uhikhinnad!$E$175)</f>
        <v>74520</v>
      </c>
      <c r="J21" s="47"/>
    </row>
    <row r="22" spans="1:14" ht="11.4" x14ac:dyDescent="0.2">
      <c r="A22" s="96"/>
      <c r="B22" s="97"/>
      <c r="C22" s="22"/>
      <c r="D22" s="154" t="s">
        <v>47</v>
      </c>
      <c r="E22" s="156"/>
      <c r="F22" s="29"/>
      <c r="G22" s="29"/>
      <c r="H22" s="30"/>
      <c r="I22" s="40">
        <f>SUM(I20:I21)</f>
        <v>74520</v>
      </c>
      <c r="J22" s="47"/>
    </row>
    <row r="23" spans="1:14" ht="11.4" hidden="1" x14ac:dyDescent="0.2">
      <c r="A23" s="31"/>
      <c r="B23" s="32"/>
      <c r="C23" s="17" t="s">
        <v>36</v>
      </c>
      <c r="D23" s="19"/>
      <c r="E23" s="20"/>
      <c r="F23" s="21"/>
      <c r="G23" s="20"/>
      <c r="H23" s="20"/>
      <c r="I23" s="41"/>
      <c r="J23" s="47"/>
    </row>
    <row r="24" spans="1:14" ht="11.4" hidden="1" x14ac:dyDescent="0.2">
      <c r="A24" s="31"/>
      <c r="B24" s="32"/>
      <c r="C24" s="48" t="s">
        <v>75</v>
      </c>
      <c r="D24" s="19"/>
      <c r="E24" s="20"/>
      <c r="F24" s="21"/>
      <c r="G24" s="20"/>
      <c r="H24" s="20"/>
      <c r="I24" s="41"/>
      <c r="J24" s="47"/>
    </row>
    <row r="25" spans="1:14" ht="11.4" hidden="1" x14ac:dyDescent="0.2">
      <c r="A25" s="96"/>
      <c r="B25" s="97"/>
      <c r="C25" s="17" t="s">
        <v>265</v>
      </c>
      <c r="D25" s="33"/>
      <c r="E25" s="23"/>
      <c r="F25" s="34"/>
      <c r="G25" s="33"/>
      <c r="H25" s="33"/>
      <c r="I25" s="38"/>
      <c r="J25" s="47"/>
    </row>
    <row r="26" spans="1:14" ht="11.4" hidden="1" x14ac:dyDescent="0.2">
      <c r="A26" s="96"/>
      <c r="B26" s="97"/>
      <c r="C26" s="84" t="s">
        <v>274</v>
      </c>
      <c r="D26" s="35"/>
      <c r="E26" s="23"/>
      <c r="F26" s="34"/>
      <c r="G26" s="33"/>
      <c r="H26" s="33"/>
      <c r="I26" s="91">
        <v>0</v>
      </c>
      <c r="J26" s="47"/>
    </row>
    <row r="27" spans="1:14" ht="11.4" hidden="1" x14ac:dyDescent="0.2">
      <c r="A27" s="96"/>
      <c r="B27" s="97"/>
      <c r="C27" s="84" t="s">
        <v>272</v>
      </c>
      <c r="D27" s="35"/>
      <c r="E27" s="23"/>
      <c r="F27" s="34"/>
      <c r="G27" s="33"/>
      <c r="H27" s="33"/>
      <c r="I27" s="91">
        <v>0</v>
      </c>
      <c r="J27" s="47"/>
      <c r="L27" s="90"/>
    </row>
    <row r="28" spans="1:14" ht="11.4" hidden="1" x14ac:dyDescent="0.2">
      <c r="A28" s="96"/>
      <c r="B28" s="97"/>
      <c r="C28" s="17" t="s">
        <v>122</v>
      </c>
      <c r="D28" s="33"/>
      <c r="E28" s="23"/>
      <c r="F28" s="34"/>
      <c r="G28" s="33"/>
      <c r="H28" s="33"/>
      <c r="I28" s="38"/>
      <c r="J28" s="47"/>
    </row>
    <row r="29" spans="1:14" ht="11.4" hidden="1" x14ac:dyDescent="0.2">
      <c r="A29" s="96"/>
      <c r="B29" s="97"/>
      <c r="C29" s="84" t="s">
        <v>275</v>
      </c>
      <c r="D29" s="35"/>
      <c r="E29" s="23"/>
      <c r="F29" s="34"/>
      <c r="G29" s="33"/>
      <c r="H29" s="33"/>
      <c r="I29" s="91">
        <v>0</v>
      </c>
      <c r="J29" s="47"/>
    </row>
    <row r="30" spans="1:14" ht="11.4" hidden="1" x14ac:dyDescent="0.2">
      <c r="A30" s="96"/>
      <c r="B30" s="97"/>
      <c r="C30" s="84" t="s">
        <v>273</v>
      </c>
      <c r="D30" s="35"/>
      <c r="E30" s="23"/>
      <c r="F30" s="34"/>
      <c r="G30" s="33"/>
      <c r="H30" s="33"/>
      <c r="I30" s="91">
        <v>0</v>
      </c>
      <c r="J30" s="47"/>
      <c r="L30" s="90"/>
    </row>
    <row r="31" spans="1:14" ht="11.4" hidden="1" x14ac:dyDescent="0.2">
      <c r="A31" s="31"/>
      <c r="B31" s="32"/>
      <c r="C31" s="48" t="s">
        <v>76</v>
      </c>
      <c r="D31" s="19"/>
      <c r="E31" s="20"/>
      <c r="F31" s="21"/>
      <c r="G31" s="20"/>
      <c r="H31" s="20"/>
      <c r="I31" s="41"/>
      <c r="J31" s="47"/>
    </row>
    <row r="32" spans="1:14" ht="11.4" hidden="1" x14ac:dyDescent="0.2">
      <c r="A32" s="96"/>
      <c r="B32" s="97"/>
      <c r="C32" s="17" t="s">
        <v>282</v>
      </c>
      <c r="D32" s="33"/>
      <c r="E32" s="23"/>
      <c r="F32" s="34"/>
      <c r="G32" s="33"/>
      <c r="H32" s="33"/>
      <c r="I32" s="38"/>
      <c r="J32" s="47"/>
    </row>
    <row r="33" spans="1:15" ht="11.4" hidden="1" x14ac:dyDescent="0.2">
      <c r="A33" s="96"/>
      <c r="B33" s="97"/>
      <c r="C33" s="84" t="s">
        <v>94</v>
      </c>
      <c r="D33" s="35"/>
      <c r="E33" s="23"/>
      <c r="F33" s="34"/>
      <c r="G33" s="33"/>
      <c r="H33" s="33"/>
      <c r="I33" s="91">
        <v>0</v>
      </c>
      <c r="J33" s="47"/>
    </row>
    <row r="34" spans="1:15" ht="11.4" hidden="1" x14ac:dyDescent="0.2">
      <c r="A34" s="96"/>
      <c r="B34" s="97"/>
      <c r="C34" s="84" t="s">
        <v>95</v>
      </c>
      <c r="D34" s="35"/>
      <c r="E34" s="23"/>
      <c r="F34" s="34"/>
      <c r="G34" s="33"/>
      <c r="H34" s="33"/>
      <c r="I34" s="91">
        <v>0</v>
      </c>
      <c r="J34" s="47"/>
      <c r="L34" s="90"/>
    </row>
    <row r="35" spans="1:15" ht="11.4" hidden="1" x14ac:dyDescent="0.2">
      <c r="A35" s="96"/>
      <c r="B35" s="97"/>
      <c r="C35" s="17" t="s">
        <v>283</v>
      </c>
      <c r="D35" s="33"/>
      <c r="E35" s="23"/>
      <c r="F35" s="34"/>
      <c r="G35" s="33"/>
      <c r="H35" s="33"/>
      <c r="I35" s="38"/>
      <c r="J35" s="47"/>
    </row>
    <row r="36" spans="1:15" ht="11.4" hidden="1" x14ac:dyDescent="0.2">
      <c r="A36" s="96"/>
      <c r="B36" s="97"/>
      <c r="C36" s="84" t="s">
        <v>96</v>
      </c>
      <c r="D36" s="35"/>
      <c r="E36" s="23"/>
      <c r="F36" s="34"/>
      <c r="G36" s="33"/>
      <c r="H36" s="33"/>
      <c r="I36" s="91">
        <v>0</v>
      </c>
      <c r="J36" s="47"/>
    </row>
    <row r="37" spans="1:15" ht="11.4" hidden="1" x14ac:dyDescent="0.2">
      <c r="A37" s="96"/>
      <c r="B37" s="97"/>
      <c r="C37" s="84" t="s">
        <v>97</v>
      </c>
      <c r="D37" s="35"/>
      <c r="E37" s="23"/>
      <c r="F37" s="34"/>
      <c r="G37" s="33"/>
      <c r="H37" s="33"/>
      <c r="I37" s="91">
        <v>0</v>
      </c>
      <c r="J37" s="47"/>
      <c r="L37" s="90"/>
    </row>
    <row r="38" spans="1:15" ht="11.4" hidden="1" x14ac:dyDescent="0.2">
      <c r="A38" s="96"/>
      <c r="B38" s="51"/>
      <c r="C38" s="17"/>
      <c r="D38" s="153" t="s">
        <v>62</v>
      </c>
      <c r="E38" s="155"/>
      <c r="F38" s="155"/>
      <c r="G38" s="155"/>
      <c r="H38" s="28"/>
      <c r="I38" s="39">
        <f>SUM(I26,I29,I33,I36)*(1+Uhikhinnad!$E$175)</f>
        <v>0</v>
      </c>
      <c r="J38" s="47"/>
    </row>
    <row r="39" spans="1:15" ht="11.4" hidden="1" x14ac:dyDescent="0.2">
      <c r="A39" s="96"/>
      <c r="B39" s="51"/>
      <c r="C39" s="33"/>
      <c r="D39" s="153" t="s">
        <v>63</v>
      </c>
      <c r="E39" s="155"/>
      <c r="F39" s="155"/>
      <c r="G39" s="155"/>
      <c r="H39" s="28"/>
      <c r="I39" s="39">
        <f>SUM(I27,I30,I34,I37)*(1+Uhikhinnad!$E$175)</f>
        <v>0</v>
      </c>
      <c r="J39" s="47"/>
      <c r="O39" s="53"/>
    </row>
    <row r="40" spans="1:15" ht="11.4" hidden="1" x14ac:dyDescent="0.2">
      <c r="A40" s="25"/>
      <c r="B40" s="26"/>
      <c r="C40" s="18"/>
      <c r="D40" s="154" t="s">
        <v>16</v>
      </c>
      <c r="E40" s="156"/>
      <c r="F40" s="29"/>
      <c r="G40" s="29"/>
      <c r="H40" s="30"/>
      <c r="I40" s="40">
        <f>SUM(I38:I39)</f>
        <v>0</v>
      </c>
      <c r="J40" s="47"/>
      <c r="O40" s="53"/>
    </row>
    <row r="41" spans="1:15" ht="11.4" hidden="1" x14ac:dyDescent="0.2">
      <c r="A41" s="25"/>
      <c r="B41" s="26"/>
      <c r="C41" s="17" t="s">
        <v>129</v>
      </c>
      <c r="D41" s="33"/>
      <c r="E41" s="33"/>
      <c r="F41" s="33"/>
      <c r="G41" s="33"/>
      <c r="H41" s="33"/>
      <c r="I41" s="42"/>
      <c r="J41" s="33"/>
    </row>
    <row r="42" spans="1:15" ht="11.4" hidden="1" x14ac:dyDescent="0.2">
      <c r="A42" s="25"/>
      <c r="B42" s="26"/>
      <c r="C42" s="48" t="s">
        <v>89</v>
      </c>
      <c r="D42" s="33"/>
      <c r="E42" s="33"/>
      <c r="F42" s="33"/>
      <c r="G42" s="33"/>
      <c r="H42" s="33"/>
      <c r="I42" s="42"/>
      <c r="J42" s="33"/>
    </row>
    <row r="43" spans="1:15" ht="11.25" hidden="1" customHeight="1" x14ac:dyDescent="0.2">
      <c r="C43" s="17" t="s">
        <v>331</v>
      </c>
      <c r="D43" s="33"/>
      <c r="E43" s="33"/>
      <c r="F43" s="33"/>
      <c r="G43" s="33"/>
      <c r="H43" s="33"/>
      <c r="I43" s="42"/>
      <c r="J43" s="33"/>
    </row>
    <row r="44" spans="1:15" ht="11.25" hidden="1" customHeight="1" x14ac:dyDescent="0.2">
      <c r="C44" s="84" t="s">
        <v>276</v>
      </c>
      <c r="D44" s="33"/>
      <c r="E44" s="33"/>
      <c r="F44" s="33"/>
      <c r="G44" s="33"/>
      <c r="H44" s="33"/>
      <c r="I44" s="91">
        <v>0</v>
      </c>
      <c r="J44" s="33"/>
    </row>
    <row r="45" spans="1:15" ht="11.25" hidden="1" customHeight="1" x14ac:dyDescent="0.2">
      <c r="C45" s="84" t="s">
        <v>99</v>
      </c>
      <c r="D45" s="33"/>
      <c r="E45" s="33"/>
      <c r="F45" s="33"/>
      <c r="G45" s="33"/>
      <c r="H45" s="33"/>
      <c r="I45" s="91">
        <v>0</v>
      </c>
      <c r="J45" s="33"/>
    </row>
    <row r="46" spans="1:15" ht="11.25" hidden="1" customHeight="1" x14ac:dyDescent="0.2">
      <c r="C46" s="17" t="s">
        <v>332</v>
      </c>
    </row>
    <row r="47" spans="1:15" ht="11.25" hidden="1" customHeight="1" x14ac:dyDescent="0.25">
      <c r="C47" s="84" t="s">
        <v>100</v>
      </c>
      <c r="I47" s="91">
        <v>0</v>
      </c>
    </row>
    <row r="48" spans="1:15" ht="11.25" hidden="1" customHeight="1" x14ac:dyDescent="0.25">
      <c r="C48" s="84" t="s">
        <v>101</v>
      </c>
      <c r="I48" s="91">
        <v>0</v>
      </c>
    </row>
    <row r="49" spans="1:15" ht="11.4" hidden="1" x14ac:dyDescent="0.2">
      <c r="A49" s="31"/>
      <c r="B49" s="32"/>
      <c r="C49" s="48" t="s">
        <v>333</v>
      </c>
      <c r="D49" s="19"/>
      <c r="E49" s="20"/>
      <c r="F49" s="21"/>
      <c r="G49" s="20"/>
      <c r="H49" s="20"/>
      <c r="I49" s="41"/>
      <c r="J49" s="47"/>
    </row>
    <row r="50" spans="1:15" ht="11.4" hidden="1" x14ac:dyDescent="0.2">
      <c r="A50" s="96"/>
      <c r="B50" s="97"/>
      <c r="C50" s="17" t="s">
        <v>282</v>
      </c>
      <c r="D50" s="33"/>
      <c r="E50" s="23"/>
      <c r="F50" s="34"/>
      <c r="G50" s="33"/>
      <c r="H50" s="33"/>
      <c r="I50" s="38"/>
      <c r="J50" s="47"/>
    </row>
    <row r="51" spans="1:15" ht="11.4" hidden="1" x14ac:dyDescent="0.2">
      <c r="A51" s="96"/>
      <c r="B51" s="97"/>
      <c r="C51" s="84" t="s">
        <v>94</v>
      </c>
      <c r="D51" s="35"/>
      <c r="E51" s="23"/>
      <c r="F51" s="34"/>
      <c r="G51" s="33"/>
      <c r="H51" s="33"/>
      <c r="I51" s="91">
        <v>0</v>
      </c>
      <c r="J51" s="47"/>
    </row>
    <row r="52" spans="1:15" ht="11.4" hidden="1" x14ac:dyDescent="0.2">
      <c r="A52" s="96"/>
      <c r="B52" s="97"/>
      <c r="C52" s="84" t="s">
        <v>95</v>
      </c>
      <c r="D52" s="35"/>
      <c r="E52" s="23"/>
      <c r="F52" s="34"/>
      <c r="G52" s="33"/>
      <c r="H52" s="33"/>
      <c r="I52" s="91">
        <v>0</v>
      </c>
      <c r="J52" s="47"/>
      <c r="L52" s="90"/>
    </row>
    <row r="53" spans="1:15" ht="11.4" hidden="1" x14ac:dyDescent="0.2">
      <c r="A53" s="96"/>
      <c r="B53" s="97"/>
      <c r="C53" s="17" t="s">
        <v>283</v>
      </c>
      <c r="D53" s="33"/>
      <c r="E53" s="23"/>
      <c r="F53" s="34"/>
      <c r="G53" s="33"/>
      <c r="H53" s="33"/>
      <c r="I53" s="38"/>
      <c r="J53" s="47"/>
    </row>
    <row r="54" spans="1:15" ht="11.4" hidden="1" x14ac:dyDescent="0.2">
      <c r="A54" s="96"/>
      <c r="B54" s="97"/>
      <c r="C54" s="84" t="s">
        <v>96</v>
      </c>
      <c r="D54" s="35"/>
      <c r="E54" s="23"/>
      <c r="F54" s="34"/>
      <c r="G54" s="33"/>
      <c r="H54" s="33"/>
      <c r="I54" s="91">
        <v>0</v>
      </c>
      <c r="J54" s="47"/>
    </row>
    <row r="55" spans="1:15" ht="11.4" hidden="1" x14ac:dyDescent="0.2">
      <c r="A55" s="96"/>
      <c r="B55" s="97"/>
      <c r="C55" s="84" t="s">
        <v>97</v>
      </c>
      <c r="D55" s="35"/>
      <c r="E55" s="23"/>
      <c r="F55" s="34"/>
      <c r="G55" s="33"/>
      <c r="H55" s="33"/>
      <c r="I55" s="91">
        <v>0</v>
      </c>
      <c r="J55" s="47"/>
      <c r="L55" s="90"/>
    </row>
    <row r="56" spans="1:15" ht="11.25" hidden="1" customHeight="1" x14ac:dyDescent="0.2">
      <c r="A56" s="96"/>
      <c r="B56" s="51"/>
      <c r="C56" s="17"/>
      <c r="D56" s="153" t="s">
        <v>62</v>
      </c>
      <c r="E56" s="153"/>
      <c r="F56" s="153"/>
      <c r="G56" s="153"/>
      <c r="H56" s="28"/>
      <c r="I56" s="39">
        <f>SUM(I44,I47,I51,I54)*(1+Uhikhinnad!$E$175)</f>
        <v>0</v>
      </c>
      <c r="J56" s="47"/>
    </row>
    <row r="57" spans="1:15" ht="11.25" hidden="1" customHeight="1" x14ac:dyDescent="0.2">
      <c r="A57" s="96"/>
      <c r="B57" s="51"/>
      <c r="C57" s="33"/>
      <c r="D57" s="153" t="s">
        <v>63</v>
      </c>
      <c r="E57" s="153"/>
      <c r="F57" s="153"/>
      <c r="G57" s="153"/>
      <c r="H57" s="28"/>
      <c r="I57" s="39">
        <f>SUM(I45,I48,I52,I55)*(1+Uhikhinnad!$E$175)</f>
        <v>0</v>
      </c>
      <c r="J57" s="47"/>
      <c r="O57" s="53"/>
    </row>
    <row r="58" spans="1:15" ht="11.4" hidden="1" x14ac:dyDescent="0.2">
      <c r="A58" s="25"/>
      <c r="B58" s="26"/>
      <c r="C58" s="18"/>
      <c r="D58" s="154" t="s">
        <v>300</v>
      </c>
      <c r="E58" s="154"/>
      <c r="F58" s="29"/>
      <c r="G58" s="29"/>
      <c r="H58" s="30"/>
      <c r="I58" s="40">
        <f>SUM(I56:I57)</f>
        <v>0</v>
      </c>
      <c r="J58" s="47"/>
      <c r="O58" s="53"/>
    </row>
    <row r="61" spans="1:15" s="45" customFormat="1" ht="11.4" x14ac:dyDescent="0.2">
      <c r="A61" s="96"/>
      <c r="B61" s="97"/>
      <c r="C61" s="22"/>
      <c r="D61" s="22"/>
      <c r="E61" s="23"/>
      <c r="F61" s="24"/>
      <c r="G61" s="23"/>
      <c r="H61" s="23"/>
      <c r="I61" s="37"/>
      <c r="J61" s="47"/>
    </row>
  </sheetData>
  <mergeCells count="9">
    <mergeCell ref="D56:G56"/>
    <mergeCell ref="D57:G57"/>
    <mergeCell ref="D58:E58"/>
    <mergeCell ref="D20:G20"/>
    <mergeCell ref="D21:G21"/>
    <mergeCell ref="D22:E22"/>
    <mergeCell ref="D38:G38"/>
    <mergeCell ref="D39:G39"/>
    <mergeCell ref="D40:E40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view="pageBreakPreview" topLeftCell="C1" zoomScale="90" zoomScaleNormal="100" zoomScaleSheetLayoutView="90" workbookViewId="0">
      <selection activeCell="I81" sqref="I81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342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48" t="s">
        <v>73</v>
      </c>
      <c r="J5" s="47"/>
      <c r="K5" s="90"/>
      <c r="L5" s="90"/>
      <c r="M5" s="90"/>
      <c r="N5" s="90"/>
    </row>
    <row r="6" spans="1:14" ht="11.4" hidden="1" x14ac:dyDescent="0.2">
      <c r="A6" s="12"/>
      <c r="B6" s="13"/>
      <c r="C6" s="18" t="s">
        <v>88</v>
      </c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84" t="s">
        <v>90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84" t="s">
        <v>91</v>
      </c>
      <c r="I8" s="91">
        <v>0</v>
      </c>
      <c r="J8" s="47"/>
      <c r="M8" s="90"/>
      <c r="N8" s="90"/>
    </row>
    <row r="9" spans="1:14" ht="11.4" hidden="1" x14ac:dyDescent="0.2">
      <c r="A9" s="12"/>
      <c r="B9" s="13"/>
      <c r="C9" s="18" t="s">
        <v>266</v>
      </c>
      <c r="I9" s="37"/>
      <c r="J9" s="47"/>
      <c r="K9" s="90"/>
      <c r="L9" s="90"/>
      <c r="M9" s="90"/>
      <c r="N9" s="90"/>
    </row>
    <row r="10" spans="1:14" ht="11.4" hidden="1" x14ac:dyDescent="0.25">
      <c r="A10" s="12"/>
      <c r="B10" s="13"/>
      <c r="C10" s="84" t="s">
        <v>92</v>
      </c>
      <c r="I10" s="91">
        <v>0</v>
      </c>
      <c r="J10" s="47"/>
      <c r="L10" s="90"/>
      <c r="M10" s="90"/>
      <c r="N10" s="90"/>
    </row>
    <row r="11" spans="1:14" ht="11.4" hidden="1" x14ac:dyDescent="0.25">
      <c r="A11" s="12"/>
      <c r="B11" s="13"/>
      <c r="C11" s="84" t="s">
        <v>93</v>
      </c>
      <c r="I11" s="91">
        <v>0</v>
      </c>
      <c r="J11" s="47"/>
      <c r="M11" s="90"/>
      <c r="N11" s="90"/>
    </row>
    <row r="12" spans="1:14" ht="11.4" x14ac:dyDescent="0.2">
      <c r="A12" s="12"/>
      <c r="B12" s="13"/>
      <c r="C12" s="48" t="s">
        <v>74</v>
      </c>
      <c r="I12" s="38"/>
      <c r="J12" s="47"/>
      <c r="M12" s="90"/>
      <c r="N12" s="90"/>
    </row>
    <row r="13" spans="1:14" ht="11.4" hidden="1" x14ac:dyDescent="0.2">
      <c r="A13" s="96"/>
      <c r="B13" s="51"/>
      <c r="C13" s="18" t="s">
        <v>267</v>
      </c>
      <c r="D13" s="19"/>
      <c r="E13" s="20"/>
      <c r="F13" s="21"/>
      <c r="G13" s="20"/>
      <c r="H13" s="20"/>
      <c r="I13" s="38"/>
      <c r="J13" s="47"/>
    </row>
    <row r="14" spans="1:14" ht="11.4" hidden="1" x14ac:dyDescent="0.2">
      <c r="A14" s="96"/>
      <c r="B14" s="51"/>
      <c r="C14" s="84" t="s">
        <v>268</v>
      </c>
      <c r="D14" s="19"/>
      <c r="E14" s="20"/>
      <c r="F14" s="21"/>
      <c r="G14" s="20"/>
      <c r="H14" s="20"/>
      <c r="I14" s="91">
        <v>0</v>
      </c>
      <c r="J14" s="47"/>
    </row>
    <row r="15" spans="1:14" ht="11.4" hidden="1" x14ac:dyDescent="0.2">
      <c r="A15" s="96"/>
      <c r="B15" s="51"/>
      <c r="C15" s="84" t="s">
        <v>270</v>
      </c>
      <c r="D15" s="27"/>
      <c r="E15" s="47"/>
      <c r="F15" s="47"/>
      <c r="G15" s="47"/>
      <c r="H15" s="47"/>
      <c r="I15" s="91">
        <v>0</v>
      </c>
      <c r="J15" s="47"/>
    </row>
    <row r="16" spans="1:14" ht="11.4" x14ac:dyDescent="0.2">
      <c r="A16" s="96"/>
      <c r="B16" s="51"/>
      <c r="C16" s="18" t="s">
        <v>83</v>
      </c>
      <c r="D16" s="19"/>
      <c r="E16" s="20"/>
      <c r="F16" s="21"/>
      <c r="G16" s="20"/>
      <c r="H16" s="20"/>
      <c r="I16" s="38"/>
      <c r="J16" s="47"/>
    </row>
    <row r="17" spans="1:14" ht="11.4" hidden="1" x14ac:dyDescent="0.2">
      <c r="A17" s="96"/>
      <c r="B17" s="51"/>
      <c r="C17" s="84" t="s">
        <v>269</v>
      </c>
      <c r="D17" s="19"/>
      <c r="E17" s="20"/>
      <c r="F17" s="21"/>
      <c r="G17" s="20"/>
      <c r="H17" s="20"/>
      <c r="I17" s="91">
        <v>0</v>
      </c>
      <c r="J17" s="47"/>
      <c r="N17" s="90"/>
    </row>
    <row r="18" spans="1:14" ht="11.4" x14ac:dyDescent="0.2">
      <c r="A18" s="96"/>
      <c r="B18" s="51"/>
      <c r="C18" s="95" t="s">
        <v>271</v>
      </c>
      <c r="D18" s="27"/>
      <c r="E18" s="47"/>
      <c r="F18" s="47"/>
      <c r="G18" s="47"/>
      <c r="H18" s="47"/>
      <c r="I18" s="91">
        <f>SUM(I19:I22)</f>
        <v>156000</v>
      </c>
      <c r="J18" s="47"/>
    </row>
    <row r="19" spans="1:14" s="45" customFormat="1" ht="11.4" x14ac:dyDescent="0.2">
      <c r="A19" s="96">
        <v>201</v>
      </c>
      <c r="B19" s="97" t="s">
        <v>127</v>
      </c>
      <c r="C19" s="22" t="str">
        <f>VLOOKUP(A19,Uhikhinnad!$A$6:$F$170,2,FALSE)</f>
        <v>survetoru</v>
      </c>
      <c r="D19" s="101" t="str">
        <f>VLOOKUP(A19,Uhikhinnad!$A$6:$F$170,3,FALSE)</f>
        <v>De32-De110</v>
      </c>
      <c r="E19" s="23" t="str">
        <f>VLOOKUP(A19,Uhikhinnad!$A$6:$F$170,4,FALSE)</f>
        <v>m</v>
      </c>
      <c r="F19" s="24">
        <v>170</v>
      </c>
      <c r="G19" s="23">
        <f>VLOOKUP(A19,Uhikhinnad!$A$6:$F$170,5,FALSE)</f>
        <v>120</v>
      </c>
      <c r="H19" s="23">
        <f>VLOOKUP(A19,Uhikhinnad!$A$6:$F$170,6,FALSE)</f>
        <v>0</v>
      </c>
      <c r="I19" s="37">
        <f>F19*G19+H19</f>
        <v>20400</v>
      </c>
      <c r="J19" s="47"/>
    </row>
    <row r="20" spans="1:14" s="45" customFormat="1" ht="11.4" x14ac:dyDescent="0.2">
      <c r="A20" s="96">
        <v>202</v>
      </c>
      <c r="B20" s="97" t="s">
        <v>127</v>
      </c>
      <c r="C20" s="22" t="str">
        <f>VLOOKUP(A20,Uhikhinnad!$A$6:$F$170,2,FALSE)</f>
        <v>majaühendus</v>
      </c>
      <c r="D20" s="101" t="str">
        <f>VLOOKUP(A20,Uhikhinnad!$A$6:$F$170,3,FALSE)</f>
        <v>Toru, maakraan, otsakork</v>
      </c>
      <c r="E20" s="23" t="str">
        <f>VLOOKUP(A20,Uhikhinnad!$A$6:$F$170,4,FALSE)</f>
        <v>kompl.</v>
      </c>
      <c r="F20" s="24">
        <v>5</v>
      </c>
      <c r="G20" s="23">
        <f>VLOOKUP(A20,Uhikhinnad!$A$6:$F$170,5,FALSE)</f>
        <v>1200</v>
      </c>
      <c r="H20" s="23">
        <f>VLOOKUP(A20,Uhikhinnad!$A$6:$F$170,6,FALSE)</f>
        <v>0</v>
      </c>
      <c r="I20" s="37">
        <f>F20*G20+H20</f>
        <v>6000</v>
      </c>
      <c r="J20" s="47"/>
    </row>
    <row r="21" spans="1:14" ht="11.4" x14ac:dyDescent="0.2">
      <c r="A21" s="96" t="s">
        <v>212</v>
      </c>
      <c r="B21" s="97" t="s">
        <v>128</v>
      </c>
      <c r="C21" s="22" t="str">
        <f>VLOOKUP(A21,Uhikhinnad!$A$6:$F$170,2,FALSE)</f>
        <v>tuletõrjevee mahuti rajamine</v>
      </c>
      <c r="D21" s="101" t="s">
        <v>352</v>
      </c>
      <c r="E21" s="23" t="str">
        <f>VLOOKUP(A21,Uhikhinnad!$A$6:$F$170,4,FALSE)</f>
        <v>m3</v>
      </c>
      <c r="F21" s="24">
        <v>162</v>
      </c>
      <c r="G21" s="23">
        <f>VLOOKUP(A21,Uhikhinnad!$A$6:$F$170,5,FALSE)</f>
        <v>400</v>
      </c>
      <c r="H21" s="23">
        <f>VLOOKUP(A21,Uhikhinnad!$A$6:$F$170,6,FALSE)</f>
        <v>0</v>
      </c>
      <c r="I21" s="37">
        <f>F21*G21+H21</f>
        <v>64800</v>
      </c>
      <c r="J21" s="47"/>
      <c r="N21" s="90"/>
    </row>
    <row r="22" spans="1:14" ht="11.4" x14ac:dyDescent="0.2">
      <c r="A22" s="96" t="s">
        <v>212</v>
      </c>
      <c r="B22" s="97" t="s">
        <v>127</v>
      </c>
      <c r="C22" s="22" t="str">
        <f>VLOOKUP(A22,Uhikhinnad!$A$6:$F$170,2,FALSE)</f>
        <v>tuletõrjevee mahuti rajamine</v>
      </c>
      <c r="D22" s="101" t="s">
        <v>353</v>
      </c>
      <c r="E22" s="23" t="str">
        <f>VLOOKUP(A22,Uhikhinnad!$A$6:$F$170,4,FALSE)</f>
        <v>m3</v>
      </c>
      <c r="F22" s="24">
        <v>162</v>
      </c>
      <c r="G22" s="23">
        <f>VLOOKUP(A22,Uhikhinnad!$A$6:$F$170,5,FALSE)</f>
        <v>400</v>
      </c>
      <c r="H22" s="23">
        <f>VLOOKUP(A22,Uhikhinnad!$A$6:$F$170,6,FALSE)</f>
        <v>0</v>
      </c>
      <c r="I22" s="37">
        <f>F22*G22+H22</f>
        <v>64800</v>
      </c>
      <c r="J22" s="47"/>
    </row>
    <row r="23" spans="1:14" ht="11.4" hidden="1" x14ac:dyDescent="0.2">
      <c r="A23" s="96"/>
      <c r="B23" s="97"/>
      <c r="C23" s="22"/>
      <c r="D23" s="153" t="s">
        <v>62</v>
      </c>
      <c r="E23" s="155"/>
      <c r="F23" s="155"/>
      <c r="G23" s="155"/>
      <c r="H23" s="28"/>
      <c r="I23" s="39">
        <f>SUM(I7,I10,I14,I17)*(1+Uhikhinnad!$E$175)</f>
        <v>0</v>
      </c>
      <c r="J23" s="47"/>
    </row>
    <row r="24" spans="1:14" ht="11.4" x14ac:dyDescent="0.2">
      <c r="A24" s="96"/>
      <c r="B24" s="97"/>
      <c r="C24" s="22"/>
      <c r="D24" s="153" t="s">
        <v>63</v>
      </c>
      <c r="E24" s="155"/>
      <c r="F24" s="155"/>
      <c r="G24" s="155"/>
      <c r="H24" s="28"/>
      <c r="I24" s="39">
        <f>SUM(I8,I11,I15,I18)*(1+Uhikhinnad!$E$175)</f>
        <v>179400</v>
      </c>
      <c r="J24" s="47"/>
    </row>
    <row r="25" spans="1:14" ht="11.4" x14ac:dyDescent="0.2">
      <c r="A25" s="96"/>
      <c r="B25" s="97"/>
      <c r="C25" s="22"/>
      <c r="D25" s="154" t="s">
        <v>47</v>
      </c>
      <c r="E25" s="156"/>
      <c r="F25" s="29"/>
      <c r="G25" s="29"/>
      <c r="H25" s="30"/>
      <c r="I25" s="40">
        <f>SUM(I23:I24)</f>
        <v>179400</v>
      </c>
      <c r="J25" s="47"/>
    </row>
    <row r="26" spans="1:14" ht="11.4" x14ac:dyDescent="0.2">
      <c r="A26" s="31"/>
      <c r="B26" s="32"/>
      <c r="C26" s="17" t="s">
        <v>36</v>
      </c>
      <c r="D26" s="19"/>
      <c r="E26" s="20"/>
      <c r="F26" s="21"/>
      <c r="G26" s="20"/>
      <c r="H26" s="20"/>
      <c r="I26" s="41"/>
      <c r="J26" s="47"/>
    </row>
    <row r="27" spans="1:14" ht="11.4" x14ac:dyDescent="0.2">
      <c r="A27" s="31"/>
      <c r="B27" s="32"/>
      <c r="C27" s="48" t="s">
        <v>75</v>
      </c>
      <c r="D27" s="19"/>
      <c r="E27" s="20"/>
      <c r="F27" s="21"/>
      <c r="G27" s="20"/>
      <c r="H27" s="20"/>
      <c r="I27" s="41"/>
      <c r="J27" s="47"/>
    </row>
    <row r="28" spans="1:14" ht="11.4" x14ac:dyDescent="0.2">
      <c r="A28" s="96"/>
      <c r="B28" s="97"/>
      <c r="C28" s="17" t="s">
        <v>265</v>
      </c>
      <c r="D28" s="33"/>
      <c r="E28" s="23"/>
      <c r="F28" s="34"/>
      <c r="G28" s="33"/>
      <c r="H28" s="33"/>
      <c r="I28" s="38"/>
      <c r="J28" s="47"/>
    </row>
    <row r="29" spans="1:14" ht="11.4" hidden="1" x14ac:dyDescent="0.2">
      <c r="A29" s="96"/>
      <c r="B29" s="97"/>
      <c r="C29" s="84" t="s">
        <v>274</v>
      </c>
      <c r="D29" s="35"/>
      <c r="E29" s="23"/>
      <c r="F29" s="34"/>
      <c r="G29" s="33"/>
      <c r="H29" s="33"/>
      <c r="I29" s="91">
        <v>0</v>
      </c>
      <c r="J29" s="47"/>
    </row>
    <row r="30" spans="1:14" ht="11.4" x14ac:dyDescent="0.2">
      <c r="A30" s="96"/>
      <c r="B30" s="97"/>
      <c r="C30" s="84" t="s">
        <v>272</v>
      </c>
      <c r="D30" s="35"/>
      <c r="E30" s="23"/>
      <c r="F30" s="34"/>
      <c r="G30" s="33"/>
      <c r="H30" s="33"/>
      <c r="I30" s="91">
        <f>SUM(I31)</f>
        <v>4500</v>
      </c>
      <c r="J30" s="47"/>
      <c r="L30" s="90"/>
    </row>
    <row r="31" spans="1:14" s="45" customFormat="1" ht="11.4" x14ac:dyDescent="0.2">
      <c r="A31" s="96">
        <v>301</v>
      </c>
      <c r="B31" s="97" t="s">
        <v>127</v>
      </c>
      <c r="C31" s="22" t="str">
        <f>VLOOKUP(A31,Uhikhinnad!$A$6:$F$170,2,FALSE)</f>
        <v>isevoolne kan.toru</v>
      </c>
      <c r="D31" s="101" t="str">
        <f>VLOOKUP(A31,Uhikhinnad!$A$6:$F$170,3,FALSE)</f>
        <v>De160-De315</v>
      </c>
      <c r="E31" s="23" t="str">
        <f>VLOOKUP(A31,Uhikhinnad!$A$6:$F$170,4,FALSE)</f>
        <v>m</v>
      </c>
      <c r="F31" s="24">
        <v>30</v>
      </c>
      <c r="G31" s="23">
        <f>VLOOKUP(A31,Uhikhinnad!$A$6:$F$170,5,FALSE)</f>
        <v>150</v>
      </c>
      <c r="H31" s="23">
        <f>VLOOKUP(A31,Uhikhinnad!$A$6:$F$170,6,FALSE)</f>
        <v>0</v>
      </c>
      <c r="I31" s="37">
        <f>F31*G31+H31</f>
        <v>4500</v>
      </c>
      <c r="J31" s="47"/>
    </row>
    <row r="32" spans="1:14" ht="11.4" x14ac:dyDescent="0.2">
      <c r="A32" s="96"/>
      <c r="B32" s="97"/>
      <c r="C32" s="17" t="s">
        <v>122</v>
      </c>
      <c r="D32" s="33"/>
      <c r="E32" s="23"/>
      <c r="F32" s="34"/>
      <c r="G32" s="33"/>
      <c r="H32" s="33"/>
      <c r="I32" s="38"/>
      <c r="J32" s="47"/>
    </row>
    <row r="33" spans="1:15" ht="11.4" hidden="1" x14ac:dyDescent="0.2">
      <c r="A33" s="96"/>
      <c r="B33" s="97"/>
      <c r="C33" s="84" t="s">
        <v>275</v>
      </c>
      <c r="D33" s="35"/>
      <c r="E33" s="23"/>
      <c r="F33" s="34"/>
      <c r="G33" s="33"/>
      <c r="H33" s="33"/>
      <c r="I33" s="91">
        <v>0</v>
      </c>
      <c r="J33" s="47"/>
    </row>
    <row r="34" spans="1:15" ht="11.4" x14ac:dyDescent="0.2">
      <c r="A34" s="96"/>
      <c r="B34" s="97"/>
      <c r="C34" s="84" t="s">
        <v>273</v>
      </c>
      <c r="D34" s="35"/>
      <c r="E34" s="23"/>
      <c r="F34" s="34"/>
      <c r="G34" s="33"/>
      <c r="H34" s="33"/>
      <c r="I34" s="91">
        <f>SUM(I35:I38)</f>
        <v>54700</v>
      </c>
      <c r="J34" s="47"/>
      <c r="L34" s="90"/>
    </row>
    <row r="35" spans="1:15" s="45" customFormat="1" ht="11.4" x14ac:dyDescent="0.2">
      <c r="A35" s="96">
        <v>301</v>
      </c>
      <c r="B35" s="97" t="s">
        <v>127</v>
      </c>
      <c r="C35" s="22" t="str">
        <f>VLOOKUP(A35,Uhikhinnad!$A$6:$F$170,2,FALSE)</f>
        <v>isevoolne kan.toru</v>
      </c>
      <c r="D35" s="101" t="str">
        <f>VLOOKUP(A35,Uhikhinnad!$A$6:$F$170,3,FALSE)</f>
        <v>De160-De315</v>
      </c>
      <c r="E35" s="23" t="str">
        <f>VLOOKUP(A35,Uhikhinnad!$A$6:$F$170,4,FALSE)</f>
        <v>m</v>
      </c>
      <c r="F35" s="24">
        <v>50</v>
      </c>
      <c r="G35" s="23">
        <f>VLOOKUP(A35,Uhikhinnad!$A$6:$F$170,5,FALSE)</f>
        <v>150</v>
      </c>
      <c r="H35" s="23">
        <f>VLOOKUP(A35,Uhikhinnad!$A$6:$F$170,6,FALSE)</f>
        <v>0</v>
      </c>
      <c r="I35" s="37">
        <f>F35*G35+H35</f>
        <v>7500</v>
      </c>
      <c r="J35" s="47"/>
    </row>
    <row r="36" spans="1:15" s="45" customFormat="1" ht="11.4" x14ac:dyDescent="0.2">
      <c r="A36" s="96">
        <v>302</v>
      </c>
      <c r="B36" s="97" t="s">
        <v>127</v>
      </c>
      <c r="C36" s="22" t="str">
        <f>VLOOKUP(A36,Uhikhinnad!$A$6:$F$170,2,FALSE)</f>
        <v>kan.survetoru</v>
      </c>
      <c r="D36" s="101" t="str">
        <f>VLOOKUP(A36,Uhikhinnad!$A$6:$F$170,3,FALSE)</f>
        <v>De63-De110</v>
      </c>
      <c r="E36" s="23" t="str">
        <f>VLOOKUP(A36,Uhikhinnad!$A$6:$F$170,4,FALSE)</f>
        <v>m</v>
      </c>
      <c r="F36" s="24">
        <v>85</v>
      </c>
      <c r="G36" s="23">
        <f>VLOOKUP(A36,Uhikhinnad!$A$6:$F$170,5,FALSE)</f>
        <v>120</v>
      </c>
      <c r="H36" s="23">
        <f>VLOOKUP(A36,Uhikhinnad!$A$6:$F$170,6,FALSE)</f>
        <v>0</v>
      </c>
      <c r="I36" s="37">
        <f>F36*G36+H36</f>
        <v>10200</v>
      </c>
      <c r="J36" s="47"/>
    </row>
    <row r="37" spans="1:15" s="45" customFormat="1" ht="11.4" x14ac:dyDescent="0.2">
      <c r="A37" s="96" t="s">
        <v>156</v>
      </c>
      <c r="B37" s="97" t="s">
        <v>127</v>
      </c>
      <c r="C37" s="22" t="str">
        <f>VLOOKUP(A37,Uhikhinnad!$A$6:$F$170,2,FALSE)</f>
        <v xml:space="preserve">väike reoveepumpla </v>
      </c>
      <c r="D37" s="101" t="str">
        <f>VLOOKUP(A37,Uhikhinnad!$A$6:$F$170,3,FALSE)</f>
        <v>Qarv ≤ 5 l/s</v>
      </c>
      <c r="E37" s="23" t="str">
        <f>VLOOKUP(A37,Uhikhinnad!$A$6:$F$170,4,FALSE)</f>
        <v>kompl.</v>
      </c>
      <c r="F37" s="24">
        <v>1</v>
      </c>
      <c r="G37" s="23">
        <f>VLOOKUP(A37,Uhikhinnad!$A$6:$F$170,5,FALSE)</f>
        <v>30000</v>
      </c>
      <c r="H37" s="23">
        <f>VLOOKUP(A37,Uhikhinnad!$A$6:$F$170,6,FALSE)</f>
        <v>1000</v>
      </c>
      <c r="I37" s="37">
        <f>F37*G37+H37</f>
        <v>31000</v>
      </c>
      <c r="J37" s="47"/>
    </row>
    <row r="38" spans="1:15" s="45" customFormat="1" ht="11.4" x14ac:dyDescent="0.2">
      <c r="A38" s="96">
        <v>304</v>
      </c>
      <c r="B38" s="97" t="s">
        <v>127</v>
      </c>
      <c r="C38" s="22" t="str">
        <f>VLOOKUP(A38,Uhikhinnad!$A$6:$F$170,2,FALSE)</f>
        <v>majaühendus</v>
      </c>
      <c r="D38" s="101" t="str">
        <f>VLOOKUP(A38,Uhikhinnad!$A$6:$F$170,3,FALSE)</f>
        <v>Kontrollkaev De200, torustik ja otsakork</v>
      </c>
      <c r="E38" s="23" t="str">
        <f>VLOOKUP(A38,Uhikhinnad!$A$6:$F$170,4,FALSE)</f>
        <v>kompl.</v>
      </c>
      <c r="F38" s="24">
        <v>5</v>
      </c>
      <c r="G38" s="23">
        <f>VLOOKUP(A38,Uhikhinnad!$A$6:$F$170,5,FALSE)</f>
        <v>1200</v>
      </c>
      <c r="H38" s="23">
        <f>VLOOKUP(A38,Uhikhinnad!$A$6:$F$170,6,FALSE)</f>
        <v>0</v>
      </c>
      <c r="I38" s="37">
        <f>F38*G38+H38</f>
        <v>6000</v>
      </c>
      <c r="J38" s="47"/>
    </row>
    <row r="39" spans="1:15" ht="11.4" hidden="1" x14ac:dyDescent="0.2">
      <c r="A39" s="31"/>
      <c r="B39" s="32"/>
      <c r="C39" s="48" t="s">
        <v>76</v>
      </c>
      <c r="D39" s="19"/>
      <c r="E39" s="20"/>
      <c r="F39" s="21"/>
      <c r="G39" s="20"/>
      <c r="H39" s="20"/>
      <c r="I39" s="41"/>
      <c r="J39" s="47"/>
    </row>
    <row r="40" spans="1:15" ht="11.4" hidden="1" x14ac:dyDescent="0.2">
      <c r="A40" s="96"/>
      <c r="B40" s="97"/>
      <c r="C40" s="17" t="s">
        <v>282</v>
      </c>
      <c r="D40" s="33"/>
      <c r="E40" s="23"/>
      <c r="F40" s="34"/>
      <c r="G40" s="33"/>
      <c r="H40" s="33"/>
      <c r="I40" s="38"/>
      <c r="J40" s="47"/>
    </row>
    <row r="41" spans="1:15" ht="11.4" hidden="1" x14ac:dyDescent="0.2">
      <c r="A41" s="96"/>
      <c r="B41" s="97"/>
      <c r="C41" s="84" t="s">
        <v>94</v>
      </c>
      <c r="D41" s="35"/>
      <c r="E41" s="23"/>
      <c r="F41" s="34"/>
      <c r="G41" s="33"/>
      <c r="H41" s="33"/>
      <c r="I41" s="91">
        <v>0</v>
      </c>
      <c r="J41" s="47"/>
    </row>
    <row r="42" spans="1:15" ht="11.4" hidden="1" x14ac:dyDescent="0.2">
      <c r="A42" s="96"/>
      <c r="B42" s="97"/>
      <c r="C42" s="84" t="s">
        <v>95</v>
      </c>
      <c r="D42" s="35"/>
      <c r="E42" s="23"/>
      <c r="F42" s="34"/>
      <c r="G42" s="33"/>
      <c r="H42" s="33"/>
      <c r="I42" s="91">
        <v>0</v>
      </c>
      <c r="J42" s="47"/>
      <c r="L42" s="90"/>
    </row>
    <row r="43" spans="1:15" ht="11.4" hidden="1" x14ac:dyDescent="0.2">
      <c r="A43" s="96"/>
      <c r="B43" s="97"/>
      <c r="C43" s="17" t="s">
        <v>283</v>
      </c>
      <c r="D43" s="33"/>
      <c r="E43" s="23"/>
      <c r="F43" s="34"/>
      <c r="G43" s="33"/>
      <c r="H43" s="33"/>
      <c r="I43" s="38"/>
      <c r="J43" s="47"/>
    </row>
    <row r="44" spans="1:15" ht="11.4" hidden="1" x14ac:dyDescent="0.2">
      <c r="A44" s="96"/>
      <c r="B44" s="97"/>
      <c r="C44" s="84" t="s">
        <v>96</v>
      </c>
      <c r="D44" s="35"/>
      <c r="E44" s="23"/>
      <c r="F44" s="34"/>
      <c r="G44" s="33"/>
      <c r="H44" s="33"/>
      <c r="I44" s="91">
        <v>0</v>
      </c>
      <c r="J44" s="47"/>
    </row>
    <row r="45" spans="1:15" ht="11.4" hidden="1" x14ac:dyDescent="0.2">
      <c r="A45" s="96"/>
      <c r="B45" s="97"/>
      <c r="C45" s="84" t="s">
        <v>97</v>
      </c>
      <c r="D45" s="35"/>
      <c r="E45" s="23"/>
      <c r="F45" s="34"/>
      <c r="G45" s="33"/>
      <c r="H45" s="33"/>
      <c r="I45" s="91">
        <v>0</v>
      </c>
      <c r="J45" s="47"/>
      <c r="L45" s="90"/>
    </row>
    <row r="46" spans="1:15" ht="11.4" hidden="1" x14ac:dyDescent="0.2">
      <c r="A46" s="96"/>
      <c r="B46" s="51"/>
      <c r="C46" s="17"/>
      <c r="D46" s="153" t="s">
        <v>62</v>
      </c>
      <c r="E46" s="155"/>
      <c r="F46" s="155"/>
      <c r="G46" s="155"/>
      <c r="H46" s="28"/>
      <c r="I46" s="39">
        <f>SUM(I29,I33,I41,I44)*(1+Uhikhinnad!$E$175)</f>
        <v>0</v>
      </c>
      <c r="J46" s="47"/>
    </row>
    <row r="47" spans="1:15" ht="11.4" x14ac:dyDescent="0.2">
      <c r="A47" s="96"/>
      <c r="B47" s="51"/>
      <c r="C47" s="33"/>
      <c r="D47" s="153" t="s">
        <v>63</v>
      </c>
      <c r="E47" s="155"/>
      <c r="F47" s="155"/>
      <c r="G47" s="155"/>
      <c r="H47" s="28"/>
      <c r="I47" s="39">
        <f>SUM(I30,I34,I42,I45)*(1+Uhikhinnad!$E$175)</f>
        <v>68080</v>
      </c>
      <c r="J47" s="47"/>
      <c r="O47" s="53"/>
    </row>
    <row r="48" spans="1:15" ht="11.4" x14ac:dyDescent="0.2">
      <c r="A48" s="25"/>
      <c r="B48" s="26"/>
      <c r="C48" s="18"/>
      <c r="D48" s="154" t="s">
        <v>16</v>
      </c>
      <c r="E48" s="156"/>
      <c r="F48" s="29"/>
      <c r="G48" s="29"/>
      <c r="H48" s="30"/>
      <c r="I48" s="40">
        <f>SUM(I46:I47)</f>
        <v>68080</v>
      </c>
      <c r="J48" s="47"/>
      <c r="O48" s="53"/>
    </row>
    <row r="49" spans="1:12" ht="11.4" hidden="1" x14ac:dyDescent="0.2">
      <c r="A49" s="25"/>
      <c r="B49" s="26"/>
      <c r="C49" s="17" t="s">
        <v>129</v>
      </c>
      <c r="D49" s="33"/>
      <c r="E49" s="33"/>
      <c r="F49" s="33"/>
      <c r="G49" s="33"/>
      <c r="H49" s="33"/>
      <c r="I49" s="42"/>
      <c r="J49" s="33"/>
    </row>
    <row r="50" spans="1:12" ht="11.4" hidden="1" x14ac:dyDescent="0.2">
      <c r="A50" s="25"/>
      <c r="B50" s="26"/>
      <c r="C50" s="48" t="s">
        <v>89</v>
      </c>
      <c r="D50" s="33"/>
      <c r="E50" s="33"/>
      <c r="F50" s="33"/>
      <c r="G50" s="33"/>
      <c r="H50" s="33"/>
      <c r="I50" s="42"/>
      <c r="J50" s="33"/>
    </row>
    <row r="51" spans="1:12" ht="11.25" hidden="1" customHeight="1" x14ac:dyDescent="0.2">
      <c r="C51" s="17" t="s">
        <v>331</v>
      </c>
      <c r="D51" s="33"/>
      <c r="E51" s="33"/>
      <c r="F51" s="33"/>
      <c r="G51" s="33"/>
      <c r="H51" s="33"/>
      <c r="I51" s="42"/>
      <c r="J51" s="33"/>
    </row>
    <row r="52" spans="1:12" ht="11.25" hidden="1" customHeight="1" x14ac:dyDescent="0.2">
      <c r="C52" s="84" t="s">
        <v>276</v>
      </c>
      <c r="D52" s="33"/>
      <c r="E52" s="33"/>
      <c r="F52" s="33"/>
      <c r="G52" s="33"/>
      <c r="H52" s="33"/>
      <c r="I52" s="91">
        <v>0</v>
      </c>
      <c r="J52" s="33"/>
    </row>
    <row r="53" spans="1:12" ht="11.25" hidden="1" customHeight="1" x14ac:dyDescent="0.2">
      <c r="C53" s="84" t="s">
        <v>99</v>
      </c>
      <c r="D53" s="33"/>
      <c r="E53" s="33"/>
      <c r="F53" s="33"/>
      <c r="G53" s="33"/>
      <c r="H53" s="33"/>
      <c r="I53" s="91">
        <v>0</v>
      </c>
      <c r="J53" s="33"/>
    </row>
    <row r="54" spans="1:12" ht="11.25" hidden="1" customHeight="1" x14ac:dyDescent="0.2">
      <c r="C54" s="17" t="s">
        <v>332</v>
      </c>
    </row>
    <row r="55" spans="1:12" ht="11.25" hidden="1" customHeight="1" x14ac:dyDescent="0.25">
      <c r="C55" s="84" t="s">
        <v>100</v>
      </c>
      <c r="I55" s="91">
        <v>0</v>
      </c>
    </row>
    <row r="56" spans="1:12" ht="11.25" hidden="1" customHeight="1" x14ac:dyDescent="0.25">
      <c r="C56" s="84" t="s">
        <v>101</v>
      </c>
      <c r="I56" s="91">
        <v>0</v>
      </c>
    </row>
    <row r="57" spans="1:12" ht="11.4" hidden="1" x14ac:dyDescent="0.2">
      <c r="A57" s="31"/>
      <c r="B57" s="32"/>
      <c r="C57" s="48" t="s">
        <v>333</v>
      </c>
      <c r="D57" s="19"/>
      <c r="E57" s="20"/>
      <c r="F57" s="21"/>
      <c r="G57" s="20"/>
      <c r="H57" s="20"/>
      <c r="I57" s="41"/>
      <c r="J57" s="47"/>
    </row>
    <row r="58" spans="1:12" ht="11.4" hidden="1" x14ac:dyDescent="0.2">
      <c r="A58" s="96"/>
      <c r="B58" s="97"/>
      <c r="C58" s="17" t="s">
        <v>282</v>
      </c>
      <c r="D58" s="33"/>
      <c r="E58" s="23"/>
      <c r="F58" s="34"/>
      <c r="G58" s="33"/>
      <c r="H58" s="33"/>
      <c r="I58" s="38"/>
      <c r="J58" s="47"/>
    </row>
    <row r="59" spans="1:12" ht="11.4" hidden="1" x14ac:dyDescent="0.2">
      <c r="A59" s="96"/>
      <c r="B59" s="97"/>
      <c r="C59" s="84" t="s">
        <v>94</v>
      </c>
      <c r="D59" s="35"/>
      <c r="E59" s="23"/>
      <c r="F59" s="34"/>
      <c r="G59" s="33"/>
      <c r="H59" s="33"/>
      <c r="I59" s="91">
        <v>0</v>
      </c>
      <c r="J59" s="47"/>
    </row>
    <row r="60" spans="1:12" ht="11.4" hidden="1" x14ac:dyDescent="0.2">
      <c r="A60" s="96"/>
      <c r="B60" s="97"/>
      <c r="C60" s="84" t="s">
        <v>95</v>
      </c>
      <c r="D60" s="35"/>
      <c r="E60" s="23"/>
      <c r="F60" s="34"/>
      <c r="G60" s="33"/>
      <c r="H60" s="33"/>
      <c r="I60" s="91">
        <v>0</v>
      </c>
      <c r="J60" s="47"/>
      <c r="L60" s="90"/>
    </row>
    <row r="61" spans="1:12" ht="11.4" hidden="1" x14ac:dyDescent="0.2">
      <c r="A61" s="96"/>
      <c r="B61" s="97"/>
      <c r="C61" s="17" t="s">
        <v>283</v>
      </c>
      <c r="D61" s="33"/>
      <c r="E61" s="23"/>
      <c r="F61" s="34"/>
      <c r="G61" s="33"/>
      <c r="H61" s="33"/>
      <c r="I61" s="38"/>
      <c r="J61" s="47"/>
    </row>
    <row r="62" spans="1:12" ht="11.4" hidden="1" x14ac:dyDescent="0.2">
      <c r="A62" s="96"/>
      <c r="B62" s="97"/>
      <c r="C62" s="84" t="s">
        <v>96</v>
      </c>
      <c r="D62" s="35"/>
      <c r="E62" s="23"/>
      <c r="F62" s="34"/>
      <c r="G62" s="33"/>
      <c r="H62" s="33"/>
      <c r="I62" s="91">
        <v>0</v>
      </c>
      <c r="J62" s="47"/>
    </row>
    <row r="63" spans="1:12" ht="11.4" hidden="1" x14ac:dyDescent="0.2">
      <c r="A63" s="96"/>
      <c r="B63" s="97"/>
      <c r="C63" s="84" t="s">
        <v>97</v>
      </c>
      <c r="D63" s="35"/>
      <c r="E63" s="23"/>
      <c r="F63" s="34"/>
      <c r="G63" s="33"/>
      <c r="H63" s="33"/>
      <c r="I63" s="91">
        <v>0</v>
      </c>
      <c r="J63" s="47"/>
      <c r="L63" s="90"/>
    </row>
    <row r="64" spans="1:12" ht="11.25" hidden="1" customHeight="1" x14ac:dyDescent="0.2">
      <c r="A64" s="96"/>
      <c r="B64" s="51"/>
      <c r="C64" s="17"/>
      <c r="D64" s="153" t="s">
        <v>62</v>
      </c>
      <c r="E64" s="153"/>
      <c r="F64" s="153"/>
      <c r="G64" s="153"/>
      <c r="H64" s="28"/>
      <c r="I64" s="39">
        <f>SUM(I52,I55,I59,I62)*(1+Uhikhinnad!$E$175)</f>
        <v>0</v>
      </c>
      <c r="J64" s="47"/>
    </row>
    <row r="65" spans="1:15" ht="11.25" hidden="1" customHeight="1" x14ac:dyDescent="0.2">
      <c r="A65" s="96"/>
      <c r="B65" s="51"/>
      <c r="C65" s="33"/>
      <c r="D65" s="153" t="s">
        <v>63</v>
      </c>
      <c r="E65" s="153"/>
      <c r="F65" s="153"/>
      <c r="G65" s="153"/>
      <c r="H65" s="28"/>
      <c r="I65" s="39">
        <f>SUM(I53,I56,I60,I63)*(1+Uhikhinnad!$E$175)</f>
        <v>0</v>
      </c>
      <c r="J65" s="47"/>
      <c r="O65" s="53"/>
    </row>
    <row r="66" spans="1:15" ht="11.4" hidden="1" x14ac:dyDescent="0.2">
      <c r="A66" s="25"/>
      <c r="B66" s="26"/>
      <c r="C66" s="18"/>
      <c r="D66" s="154" t="s">
        <v>300</v>
      </c>
      <c r="E66" s="154"/>
      <c r="F66" s="29"/>
      <c r="G66" s="29"/>
      <c r="H66" s="30"/>
      <c r="I66" s="40">
        <f>SUM(I64:I65)</f>
        <v>0</v>
      </c>
      <c r="J66" s="47"/>
      <c r="O66" s="53"/>
    </row>
    <row r="79" spans="1:15" ht="7.5" customHeight="1" x14ac:dyDescent="0.25"/>
  </sheetData>
  <mergeCells count="9">
    <mergeCell ref="D64:G64"/>
    <mergeCell ref="D65:G65"/>
    <mergeCell ref="D66:E66"/>
    <mergeCell ref="D23:G23"/>
    <mergeCell ref="D24:G24"/>
    <mergeCell ref="D25:E25"/>
    <mergeCell ref="D46:G46"/>
    <mergeCell ref="D47:G47"/>
    <mergeCell ref="D48:E48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62"/>
  <sheetViews>
    <sheetView view="pageBreakPreview" topLeftCell="C1" zoomScaleNormal="85" zoomScaleSheetLayoutView="100" workbookViewId="0">
      <selection sqref="A1:B1048576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343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25" hidden="1" customHeight="1" x14ac:dyDescent="0.25">
      <c r="A5" s="12"/>
      <c r="B5" s="13"/>
      <c r="C5" s="48" t="s">
        <v>73</v>
      </c>
      <c r="J5" s="47"/>
      <c r="K5" s="90"/>
      <c r="L5" s="90"/>
      <c r="M5" s="90"/>
      <c r="N5" s="90"/>
    </row>
    <row r="6" spans="1:14" ht="11.25" hidden="1" customHeight="1" x14ac:dyDescent="0.2">
      <c r="A6" s="12"/>
      <c r="B6" s="13"/>
      <c r="C6" s="18" t="s">
        <v>88</v>
      </c>
      <c r="J6" s="47"/>
      <c r="K6" s="90"/>
      <c r="L6" s="90"/>
      <c r="M6" s="90"/>
      <c r="N6" s="90"/>
    </row>
    <row r="7" spans="1:14" ht="11.25" hidden="1" customHeight="1" x14ac:dyDescent="0.25">
      <c r="A7" s="12"/>
      <c r="B7" s="13"/>
      <c r="C7" s="84" t="s">
        <v>90</v>
      </c>
      <c r="I7" s="91">
        <v>0</v>
      </c>
      <c r="J7" s="47"/>
      <c r="L7" s="90"/>
      <c r="M7" s="90"/>
      <c r="N7" s="90"/>
    </row>
    <row r="8" spans="1:14" ht="11.25" hidden="1" customHeight="1" x14ac:dyDescent="0.25">
      <c r="A8" s="12"/>
      <c r="B8" s="13"/>
      <c r="C8" s="84" t="s">
        <v>91</v>
      </c>
      <c r="I8" s="91">
        <v>0</v>
      </c>
      <c r="J8" s="47"/>
      <c r="M8" s="90"/>
      <c r="N8" s="90"/>
    </row>
    <row r="9" spans="1:14" ht="11.25" hidden="1" customHeight="1" x14ac:dyDescent="0.2">
      <c r="A9" s="12"/>
      <c r="B9" s="13"/>
      <c r="C9" s="18" t="s">
        <v>266</v>
      </c>
      <c r="I9" s="37"/>
      <c r="J9" s="47"/>
      <c r="K9" s="90"/>
      <c r="L9" s="90"/>
      <c r="M9" s="90"/>
      <c r="N9" s="90"/>
    </row>
    <row r="10" spans="1:14" ht="11.25" hidden="1" customHeight="1" x14ac:dyDescent="0.25">
      <c r="A10" s="12"/>
      <c r="B10" s="13"/>
      <c r="C10" s="84" t="s">
        <v>92</v>
      </c>
      <c r="I10" s="91">
        <v>0</v>
      </c>
      <c r="J10" s="47"/>
      <c r="L10" s="90"/>
      <c r="M10" s="90"/>
      <c r="N10" s="90"/>
    </row>
    <row r="11" spans="1:14" ht="11.25" hidden="1" customHeight="1" x14ac:dyDescent="0.25">
      <c r="A11" s="12"/>
      <c r="B11" s="13"/>
      <c r="C11" s="84" t="s">
        <v>93</v>
      </c>
      <c r="I11" s="91">
        <v>0</v>
      </c>
      <c r="J11" s="47"/>
      <c r="M11" s="90"/>
      <c r="N11" s="90"/>
    </row>
    <row r="12" spans="1:14" ht="11.4" x14ac:dyDescent="0.2">
      <c r="A12" s="12"/>
      <c r="B12" s="13"/>
      <c r="C12" s="48" t="s">
        <v>74</v>
      </c>
      <c r="I12" s="38"/>
      <c r="J12" s="47"/>
      <c r="M12" s="90"/>
      <c r="N12" s="90"/>
    </row>
    <row r="13" spans="1:14" ht="11.25" hidden="1" customHeight="1" x14ac:dyDescent="0.2">
      <c r="A13" s="96"/>
      <c r="B13" s="51"/>
      <c r="C13" s="18" t="s">
        <v>267</v>
      </c>
      <c r="D13" s="19"/>
      <c r="E13" s="20"/>
      <c r="F13" s="21"/>
      <c r="G13" s="20"/>
      <c r="H13" s="20"/>
      <c r="I13" s="38"/>
      <c r="J13" s="47"/>
    </row>
    <row r="14" spans="1:14" ht="11.25" hidden="1" customHeight="1" x14ac:dyDescent="0.2">
      <c r="A14" s="96"/>
      <c r="B14" s="51"/>
      <c r="C14" s="84" t="s">
        <v>268</v>
      </c>
      <c r="D14" s="19"/>
      <c r="E14" s="20"/>
      <c r="F14" s="21"/>
      <c r="G14" s="20"/>
      <c r="H14" s="20"/>
      <c r="I14" s="91">
        <v>0</v>
      </c>
      <c r="J14" s="47"/>
    </row>
    <row r="15" spans="1:14" ht="11.25" hidden="1" customHeight="1" x14ac:dyDescent="0.2">
      <c r="A15" s="96"/>
      <c r="B15" s="51"/>
      <c r="C15" s="84" t="s">
        <v>270</v>
      </c>
      <c r="D15" s="27"/>
      <c r="E15" s="47"/>
      <c r="F15" s="47"/>
      <c r="G15" s="47"/>
      <c r="H15" s="47"/>
      <c r="I15" s="91">
        <v>0</v>
      </c>
      <c r="J15" s="47"/>
    </row>
    <row r="16" spans="1:14" ht="11.4" x14ac:dyDescent="0.2">
      <c r="A16" s="96"/>
      <c r="B16" s="51"/>
      <c r="C16" s="18" t="s">
        <v>83</v>
      </c>
      <c r="D16" s="19"/>
      <c r="E16" s="20"/>
      <c r="F16" s="21"/>
      <c r="G16" s="20"/>
      <c r="H16" s="20"/>
      <c r="I16" s="38"/>
      <c r="J16" s="47"/>
    </row>
    <row r="17" spans="1:14" ht="11.25" hidden="1" customHeight="1" x14ac:dyDescent="0.2">
      <c r="A17" s="96"/>
      <c r="B17" s="51"/>
      <c r="C17" s="84" t="s">
        <v>269</v>
      </c>
      <c r="D17" s="19"/>
      <c r="E17" s="20"/>
      <c r="F17" s="21"/>
      <c r="G17" s="20"/>
      <c r="H17" s="20"/>
      <c r="I17" s="91">
        <v>0</v>
      </c>
      <c r="J17" s="47"/>
      <c r="N17" s="90"/>
    </row>
    <row r="18" spans="1:14" ht="11.4" x14ac:dyDescent="0.2">
      <c r="A18" s="96"/>
      <c r="B18" s="51"/>
      <c r="C18" s="95" t="s">
        <v>271</v>
      </c>
      <c r="D18" s="27"/>
      <c r="E18" s="47"/>
      <c r="F18" s="47"/>
      <c r="G18" s="47"/>
      <c r="H18" s="47"/>
      <c r="I18" s="91">
        <f>SUM(I19:I21)</f>
        <v>106000</v>
      </c>
      <c r="J18" s="47"/>
    </row>
    <row r="19" spans="1:14" ht="11.4" x14ac:dyDescent="0.2">
      <c r="A19" s="96" t="s">
        <v>212</v>
      </c>
      <c r="B19" s="97" t="s">
        <v>127</v>
      </c>
      <c r="C19" s="22" t="str">
        <f>VLOOKUP(A19,Uhikhinnad!$A$6:$F$170,2,FALSE)</f>
        <v>tuletõrjevee mahuti rajamine</v>
      </c>
      <c r="D19" s="101" t="s">
        <v>353</v>
      </c>
      <c r="E19" s="23" t="str">
        <f>VLOOKUP(A19,Uhikhinnad!$A$6:$F$170,4,FALSE)</f>
        <v>m3</v>
      </c>
      <c r="F19" s="24">
        <v>162</v>
      </c>
      <c r="G19" s="23">
        <f>VLOOKUP(A19,Uhikhinnad!$A$6:$F$170,5,FALSE)</f>
        <v>400</v>
      </c>
      <c r="H19" s="23">
        <f>VLOOKUP(A19,Uhikhinnad!$A$6:$F$170,6,FALSE)</f>
        <v>0</v>
      </c>
      <c r="I19" s="37">
        <f>F19*G19+H19</f>
        <v>64800</v>
      </c>
      <c r="J19" s="47"/>
      <c r="N19" s="90"/>
    </row>
    <row r="20" spans="1:14" ht="11.4" x14ac:dyDescent="0.2">
      <c r="A20" s="96">
        <v>203</v>
      </c>
      <c r="B20" s="97" t="s">
        <v>127</v>
      </c>
      <c r="C20" s="22" t="str">
        <f>VLOOKUP(A20,Uhikhinnad!$A$6:$F$170,2,FALSE)</f>
        <v>hüdrant</v>
      </c>
      <c r="D20" s="101" t="str">
        <f>VLOOKUP(A20,Uhikhinnad!$A$6:$F$170,3,FALSE)</f>
        <v>DN100 ühendus</v>
      </c>
      <c r="E20" s="23" t="str">
        <f>VLOOKUP(A20,Uhikhinnad!$A$6:$F$170,4,FALSE)</f>
        <v>tk</v>
      </c>
      <c r="F20" s="24">
        <v>4</v>
      </c>
      <c r="G20" s="23">
        <f>VLOOKUP(A20,Uhikhinnad!$A$6:$F$170,5,FALSE)</f>
        <v>1500</v>
      </c>
      <c r="H20" s="23">
        <f>VLOOKUP(A20,Uhikhinnad!$A$6:$F$170,6,FALSE)</f>
        <v>0</v>
      </c>
      <c r="I20" s="37">
        <f>F20*G20+H20</f>
        <v>6000</v>
      </c>
      <c r="J20" s="47"/>
      <c r="N20" s="90"/>
    </row>
    <row r="21" spans="1:14" ht="11.4" x14ac:dyDescent="0.2">
      <c r="A21" s="96" t="s">
        <v>236</v>
      </c>
      <c r="B21" s="97" t="s">
        <v>127</v>
      </c>
      <c r="C21" s="22" t="str">
        <f>VLOOKUP(A21,Uhikhinnad!$A$6:$F$170,2,FALSE)</f>
        <v>tuletõrjevee toru</v>
      </c>
      <c r="D21" s="101" t="str">
        <f>VLOOKUP(A21,Uhikhinnad!$A$6:$F$170,3,FALSE)</f>
        <v>DN100</v>
      </c>
      <c r="E21" s="23" t="str">
        <f>VLOOKUP(A21,Uhikhinnad!$A$6:$F$170,4,FALSE)</f>
        <v>m</v>
      </c>
      <c r="F21" s="24">
        <v>320</v>
      </c>
      <c r="G21" s="23">
        <f>VLOOKUP(A21,Uhikhinnad!$A$6:$F$170,5,FALSE)</f>
        <v>110</v>
      </c>
      <c r="H21" s="23">
        <f>VLOOKUP(A21,Uhikhinnad!$A$6:$F$170,6,FALSE)</f>
        <v>0</v>
      </c>
      <c r="I21" s="37">
        <f t="shared" ref="I21" si="0">F21*G21+H21</f>
        <v>35200</v>
      </c>
      <c r="J21" s="47"/>
      <c r="N21" s="90"/>
    </row>
    <row r="22" spans="1:14" ht="11.4" hidden="1" x14ac:dyDescent="0.2">
      <c r="A22" s="96"/>
      <c r="B22" s="97"/>
      <c r="C22" s="22"/>
      <c r="D22" s="153" t="s">
        <v>62</v>
      </c>
      <c r="E22" s="155"/>
      <c r="F22" s="155"/>
      <c r="G22" s="155"/>
      <c r="H22" s="28"/>
      <c r="I22" s="39">
        <f>SUM(I7,I10,I14,I17)*(1+Uhikhinnad!$E$175)</f>
        <v>0</v>
      </c>
      <c r="J22" s="47"/>
    </row>
    <row r="23" spans="1:14" ht="11.4" x14ac:dyDescent="0.2">
      <c r="A23" s="96"/>
      <c r="B23" s="97"/>
      <c r="C23" s="22"/>
      <c r="D23" s="153" t="s">
        <v>63</v>
      </c>
      <c r="E23" s="155"/>
      <c r="F23" s="155"/>
      <c r="G23" s="155"/>
      <c r="H23" s="28"/>
      <c r="I23" s="39">
        <f>SUM(I8,I11,I15,I18)*(1+Uhikhinnad!$E$175)</f>
        <v>121899.99999999999</v>
      </c>
      <c r="J23" s="47"/>
    </row>
    <row r="24" spans="1:14" ht="11.4" x14ac:dyDescent="0.2">
      <c r="A24" s="96"/>
      <c r="B24" s="97"/>
      <c r="C24" s="22"/>
      <c r="D24" s="154" t="s">
        <v>47</v>
      </c>
      <c r="E24" s="156"/>
      <c r="F24" s="29"/>
      <c r="G24" s="29"/>
      <c r="H24" s="30"/>
      <c r="I24" s="40">
        <f>SUM(I22:I23)</f>
        <v>121899.99999999999</v>
      </c>
      <c r="J24" s="47"/>
    </row>
    <row r="25" spans="1:14" ht="11.4" x14ac:dyDescent="0.2">
      <c r="A25" s="31"/>
      <c r="B25" s="32"/>
      <c r="C25" s="17" t="s">
        <v>36</v>
      </c>
      <c r="D25" s="19"/>
      <c r="E25" s="20"/>
      <c r="F25" s="21"/>
      <c r="G25" s="20"/>
      <c r="H25" s="20"/>
      <c r="I25" s="41"/>
      <c r="J25" s="47"/>
    </row>
    <row r="26" spans="1:14" ht="11.4" x14ac:dyDescent="0.2">
      <c r="A26" s="31"/>
      <c r="B26" s="32"/>
      <c r="C26" s="48" t="s">
        <v>75</v>
      </c>
      <c r="D26" s="19"/>
      <c r="E26" s="20"/>
      <c r="F26" s="21"/>
      <c r="G26" s="20"/>
      <c r="H26" s="20"/>
      <c r="I26" s="41"/>
      <c r="J26" s="47"/>
    </row>
    <row r="27" spans="1:14" ht="11.4" x14ac:dyDescent="0.2">
      <c r="A27" s="96"/>
      <c r="B27" s="97"/>
      <c r="C27" s="17" t="s">
        <v>265</v>
      </c>
      <c r="D27" s="33"/>
      <c r="E27" s="23"/>
      <c r="F27" s="34"/>
      <c r="G27" s="33"/>
      <c r="H27" s="33"/>
      <c r="I27" s="38"/>
      <c r="J27" s="47"/>
    </row>
    <row r="28" spans="1:14" ht="11.4" hidden="1" x14ac:dyDescent="0.2">
      <c r="A28" s="96"/>
      <c r="B28" s="97"/>
      <c r="C28" s="84" t="s">
        <v>274</v>
      </c>
      <c r="D28" s="35"/>
      <c r="E28" s="23"/>
      <c r="F28" s="34"/>
      <c r="G28" s="33"/>
      <c r="H28" s="33"/>
      <c r="I28" s="91">
        <v>0</v>
      </c>
      <c r="J28" s="47"/>
    </row>
    <row r="29" spans="1:14" ht="11.4" x14ac:dyDescent="0.2">
      <c r="A29" s="96"/>
      <c r="B29" s="97"/>
      <c r="C29" s="84" t="s">
        <v>272</v>
      </c>
      <c r="D29" s="35"/>
      <c r="E29" s="23"/>
      <c r="F29" s="34"/>
      <c r="G29" s="33"/>
      <c r="H29" s="33"/>
      <c r="I29" s="91">
        <f>SUM(I30:I31)</f>
        <v>59400</v>
      </c>
      <c r="J29" s="47"/>
      <c r="L29" s="90"/>
    </row>
    <row r="30" spans="1:14" s="45" customFormat="1" ht="11.4" x14ac:dyDescent="0.2">
      <c r="A30" s="96">
        <v>301</v>
      </c>
      <c r="B30" s="97" t="s">
        <v>127</v>
      </c>
      <c r="C30" s="22" t="str">
        <f>VLOOKUP(A30,Uhikhinnad!$A$6:$F$170,2,FALSE)</f>
        <v>isevoolne kan.toru</v>
      </c>
      <c r="D30" s="101" t="str">
        <f>VLOOKUP(A30,Uhikhinnad!$A$6:$F$170,3,FALSE)</f>
        <v>De160-De315</v>
      </c>
      <c r="E30" s="23" t="str">
        <f>VLOOKUP(A30,Uhikhinnad!$A$6:$F$170,4,FALSE)</f>
        <v>m</v>
      </c>
      <c r="F30" s="24">
        <v>380</v>
      </c>
      <c r="G30" s="23">
        <f>VLOOKUP(A30,Uhikhinnad!$A$6:$F$170,5,FALSE)</f>
        <v>150</v>
      </c>
      <c r="H30" s="23">
        <f>VLOOKUP(A30,Uhikhinnad!$A$6:$F$170,6,FALSE)</f>
        <v>0</v>
      </c>
      <c r="I30" s="37">
        <f>F30*G30+H30</f>
        <v>57000</v>
      </c>
      <c r="J30" s="47"/>
    </row>
    <row r="31" spans="1:14" s="45" customFormat="1" ht="11.4" x14ac:dyDescent="0.2">
      <c r="A31" s="96">
        <v>304</v>
      </c>
      <c r="B31" s="97" t="s">
        <v>127</v>
      </c>
      <c r="C31" s="22" t="str">
        <f>VLOOKUP(A31,Uhikhinnad!$A$6:$F$170,2,FALSE)</f>
        <v>majaühendus</v>
      </c>
      <c r="D31" s="101" t="str">
        <f>VLOOKUP(A31,Uhikhinnad!$A$6:$F$170,3,FALSE)</f>
        <v>Kontrollkaev De200, torustik ja otsakork</v>
      </c>
      <c r="E31" s="23" t="str">
        <f>VLOOKUP(A31,Uhikhinnad!$A$6:$F$170,4,FALSE)</f>
        <v>kompl.</v>
      </c>
      <c r="F31" s="24">
        <v>2</v>
      </c>
      <c r="G31" s="23">
        <f>VLOOKUP(A31,Uhikhinnad!$A$6:$F$170,5,FALSE)</f>
        <v>1200</v>
      </c>
      <c r="H31" s="23">
        <f>VLOOKUP(A31,Uhikhinnad!$A$6:$F$170,6,FALSE)</f>
        <v>0</v>
      </c>
      <c r="I31" s="37">
        <f>F31*G31+H31</f>
        <v>2400</v>
      </c>
      <c r="J31" s="47"/>
    </row>
    <row r="32" spans="1:14" ht="11.4" hidden="1" x14ac:dyDescent="0.2">
      <c r="A32" s="96"/>
      <c r="B32" s="97"/>
      <c r="C32" s="17" t="s">
        <v>122</v>
      </c>
      <c r="D32" s="33"/>
      <c r="E32" s="23"/>
      <c r="F32" s="34"/>
      <c r="G32" s="33"/>
      <c r="H32" s="33"/>
      <c r="I32" s="38"/>
      <c r="J32" s="47"/>
    </row>
    <row r="33" spans="1:15" ht="11.4" hidden="1" x14ac:dyDescent="0.2">
      <c r="A33" s="96"/>
      <c r="B33" s="97"/>
      <c r="C33" s="84" t="s">
        <v>275</v>
      </c>
      <c r="D33" s="35"/>
      <c r="E33" s="23"/>
      <c r="F33" s="34"/>
      <c r="G33" s="33"/>
      <c r="H33" s="33"/>
      <c r="I33" s="91">
        <v>0</v>
      </c>
      <c r="J33" s="47"/>
    </row>
    <row r="34" spans="1:15" ht="11.4" hidden="1" x14ac:dyDescent="0.2">
      <c r="A34" s="96"/>
      <c r="B34" s="97"/>
      <c r="C34" s="84" t="s">
        <v>273</v>
      </c>
      <c r="D34" s="35"/>
      <c r="E34" s="23"/>
      <c r="F34" s="34"/>
      <c r="G34" s="33"/>
      <c r="H34" s="33"/>
      <c r="I34" s="91">
        <v>0</v>
      </c>
      <c r="J34" s="47"/>
      <c r="L34" s="90"/>
    </row>
    <row r="35" spans="1:15" ht="11.4" hidden="1" x14ac:dyDescent="0.2">
      <c r="A35" s="31"/>
      <c r="B35" s="32"/>
      <c r="C35" s="48" t="s">
        <v>76</v>
      </c>
      <c r="D35" s="19"/>
      <c r="E35" s="20"/>
      <c r="F35" s="21"/>
      <c r="G35" s="20"/>
      <c r="H35" s="20"/>
      <c r="I35" s="41"/>
      <c r="J35" s="47"/>
    </row>
    <row r="36" spans="1:15" ht="11.4" hidden="1" x14ac:dyDescent="0.2">
      <c r="A36" s="96"/>
      <c r="B36" s="97"/>
      <c r="C36" s="17" t="s">
        <v>282</v>
      </c>
      <c r="D36" s="33"/>
      <c r="E36" s="23"/>
      <c r="F36" s="34"/>
      <c r="G36" s="33"/>
      <c r="H36" s="33"/>
      <c r="I36" s="38"/>
      <c r="J36" s="47"/>
    </row>
    <row r="37" spans="1:15" ht="11.4" hidden="1" x14ac:dyDescent="0.2">
      <c r="A37" s="96"/>
      <c r="B37" s="97"/>
      <c r="C37" s="84" t="s">
        <v>94</v>
      </c>
      <c r="D37" s="35"/>
      <c r="E37" s="23"/>
      <c r="F37" s="34"/>
      <c r="G37" s="33"/>
      <c r="H37" s="33"/>
      <c r="I37" s="91">
        <v>0</v>
      </c>
      <c r="J37" s="47"/>
    </row>
    <row r="38" spans="1:15" ht="11.4" hidden="1" x14ac:dyDescent="0.2">
      <c r="A38" s="96"/>
      <c r="B38" s="97"/>
      <c r="C38" s="84" t="s">
        <v>95</v>
      </c>
      <c r="D38" s="35"/>
      <c r="E38" s="23"/>
      <c r="F38" s="34"/>
      <c r="G38" s="33"/>
      <c r="H38" s="33"/>
      <c r="I38" s="91">
        <v>0</v>
      </c>
      <c r="J38" s="47"/>
      <c r="L38" s="90"/>
    </row>
    <row r="39" spans="1:15" ht="11.4" hidden="1" x14ac:dyDescent="0.2">
      <c r="A39" s="96"/>
      <c r="B39" s="97"/>
      <c r="C39" s="17" t="s">
        <v>283</v>
      </c>
      <c r="D39" s="33"/>
      <c r="E39" s="23"/>
      <c r="F39" s="34"/>
      <c r="G39" s="33"/>
      <c r="H39" s="33"/>
      <c r="I39" s="38"/>
      <c r="J39" s="47"/>
    </row>
    <row r="40" spans="1:15" ht="11.4" hidden="1" x14ac:dyDescent="0.2">
      <c r="A40" s="96"/>
      <c r="B40" s="97"/>
      <c r="C40" s="84" t="s">
        <v>96</v>
      </c>
      <c r="D40" s="35"/>
      <c r="E40" s="23"/>
      <c r="F40" s="34"/>
      <c r="G40" s="33"/>
      <c r="H40" s="33"/>
      <c r="I40" s="91">
        <v>0</v>
      </c>
      <c r="J40" s="47"/>
    </row>
    <row r="41" spans="1:15" ht="11.4" hidden="1" x14ac:dyDescent="0.2">
      <c r="A41" s="96"/>
      <c r="B41" s="97"/>
      <c r="C41" s="84" t="s">
        <v>97</v>
      </c>
      <c r="D41" s="35"/>
      <c r="E41" s="23"/>
      <c r="F41" s="34"/>
      <c r="G41" s="33"/>
      <c r="H41" s="33"/>
      <c r="I41" s="91">
        <v>0</v>
      </c>
      <c r="J41" s="47"/>
      <c r="L41" s="90"/>
    </row>
    <row r="42" spans="1:15" ht="11.4" hidden="1" x14ac:dyDescent="0.2">
      <c r="A42" s="96"/>
      <c r="B42" s="51"/>
      <c r="C42" s="17"/>
      <c r="D42" s="153" t="s">
        <v>62</v>
      </c>
      <c r="E42" s="155"/>
      <c r="F42" s="155"/>
      <c r="G42" s="155"/>
      <c r="H42" s="28"/>
      <c r="I42" s="39">
        <f>SUM(I28,I33,I37,I40)*(1+Uhikhinnad!$E$175)</f>
        <v>0</v>
      </c>
      <c r="J42" s="47"/>
    </row>
    <row r="43" spans="1:15" ht="11.4" x14ac:dyDescent="0.2">
      <c r="A43" s="96"/>
      <c r="B43" s="51"/>
      <c r="C43" s="33"/>
      <c r="D43" s="153" t="s">
        <v>63</v>
      </c>
      <c r="E43" s="155"/>
      <c r="F43" s="155"/>
      <c r="G43" s="155"/>
      <c r="H43" s="28"/>
      <c r="I43" s="39">
        <f>SUM(I29,I34,I38,I41)*(1+Uhikhinnad!$E$175)</f>
        <v>68310</v>
      </c>
      <c r="J43" s="47"/>
      <c r="O43" s="53"/>
    </row>
    <row r="44" spans="1:15" ht="11.4" x14ac:dyDescent="0.2">
      <c r="A44" s="25"/>
      <c r="B44" s="26"/>
      <c r="C44" s="18"/>
      <c r="D44" s="154" t="s">
        <v>16</v>
      </c>
      <c r="E44" s="156"/>
      <c r="F44" s="29"/>
      <c r="G44" s="29"/>
      <c r="H44" s="30"/>
      <c r="I44" s="40">
        <f>SUM(I42:I43)</f>
        <v>68310</v>
      </c>
      <c r="J44" s="47"/>
      <c r="O44" s="53"/>
    </row>
    <row r="45" spans="1:15" ht="11.25" hidden="1" customHeight="1" x14ac:dyDescent="0.2">
      <c r="C45" s="17" t="s">
        <v>129</v>
      </c>
      <c r="D45" s="33"/>
      <c r="E45" s="33"/>
      <c r="F45" s="33"/>
      <c r="G45" s="33"/>
      <c r="H45" s="33"/>
      <c r="I45" s="42"/>
    </row>
    <row r="46" spans="1:15" s="45" customFormat="1" ht="11.4" hidden="1" x14ac:dyDescent="0.2">
      <c r="A46" s="96"/>
      <c r="B46" s="97"/>
      <c r="C46" s="48" t="s">
        <v>89</v>
      </c>
      <c r="D46" s="33"/>
      <c r="E46" s="33"/>
      <c r="F46" s="33"/>
      <c r="G46" s="33"/>
      <c r="H46" s="33"/>
      <c r="I46" s="42"/>
      <c r="J46" s="47"/>
    </row>
    <row r="47" spans="1:15" ht="11.25" hidden="1" customHeight="1" x14ac:dyDescent="0.2">
      <c r="C47" s="17" t="s">
        <v>331</v>
      </c>
      <c r="D47" s="33"/>
      <c r="E47" s="33"/>
      <c r="F47" s="33"/>
      <c r="G47" s="33"/>
      <c r="H47" s="33"/>
      <c r="I47" s="42"/>
    </row>
    <row r="48" spans="1:15" ht="11.25" hidden="1" customHeight="1" x14ac:dyDescent="0.2">
      <c r="C48" s="84" t="s">
        <v>276</v>
      </c>
      <c r="D48" s="33"/>
      <c r="E48" s="33"/>
      <c r="F48" s="33"/>
      <c r="G48" s="33"/>
      <c r="H48" s="33"/>
      <c r="I48" s="91">
        <v>0</v>
      </c>
    </row>
    <row r="49" spans="3:9" ht="11.25" hidden="1" customHeight="1" x14ac:dyDescent="0.2">
      <c r="C49" s="84" t="s">
        <v>99</v>
      </c>
      <c r="D49" s="33"/>
      <c r="E49" s="33"/>
      <c r="F49" s="33"/>
      <c r="G49" s="33"/>
      <c r="H49" s="33"/>
      <c r="I49" s="91">
        <v>0</v>
      </c>
    </row>
    <row r="50" spans="3:9" ht="11.25" hidden="1" customHeight="1" x14ac:dyDescent="0.2">
      <c r="C50" s="17" t="s">
        <v>332</v>
      </c>
    </row>
    <row r="51" spans="3:9" ht="11.25" hidden="1" customHeight="1" x14ac:dyDescent="0.25">
      <c r="C51" s="84" t="s">
        <v>100</v>
      </c>
      <c r="I51" s="91">
        <v>0</v>
      </c>
    </row>
    <row r="52" spans="3:9" ht="11.25" hidden="1" customHeight="1" x14ac:dyDescent="0.25">
      <c r="C52" s="84" t="s">
        <v>101</v>
      </c>
      <c r="I52" s="91">
        <v>0</v>
      </c>
    </row>
    <row r="53" spans="3:9" ht="11.25" hidden="1" customHeight="1" x14ac:dyDescent="0.2">
      <c r="C53" s="48" t="s">
        <v>333</v>
      </c>
      <c r="D53" s="19"/>
      <c r="E53" s="20"/>
      <c r="F53" s="21"/>
      <c r="G53" s="20"/>
      <c r="H53" s="20"/>
      <c r="I53" s="41"/>
    </row>
    <row r="54" spans="3:9" ht="11.25" hidden="1" customHeight="1" x14ac:dyDescent="0.2">
      <c r="C54" s="17" t="s">
        <v>282</v>
      </c>
      <c r="D54" s="33"/>
      <c r="E54" s="23"/>
      <c r="F54" s="34"/>
      <c r="G54" s="33"/>
      <c r="H54" s="33"/>
      <c r="I54" s="38"/>
    </row>
    <row r="55" spans="3:9" ht="11.25" hidden="1" customHeight="1" x14ac:dyDescent="0.2">
      <c r="C55" s="84" t="s">
        <v>94</v>
      </c>
      <c r="D55" s="35"/>
      <c r="E55" s="23"/>
      <c r="F55" s="34"/>
      <c r="G55" s="33"/>
      <c r="H55" s="33"/>
      <c r="I55" s="91">
        <v>0</v>
      </c>
    </row>
    <row r="56" spans="3:9" ht="11.25" hidden="1" customHeight="1" x14ac:dyDescent="0.2">
      <c r="C56" s="84" t="s">
        <v>95</v>
      </c>
      <c r="D56" s="35"/>
      <c r="E56" s="23"/>
      <c r="F56" s="34"/>
      <c r="G56" s="33"/>
      <c r="H56" s="33"/>
      <c r="I56" s="91">
        <v>0</v>
      </c>
    </row>
    <row r="57" spans="3:9" ht="11.25" hidden="1" customHeight="1" x14ac:dyDescent="0.2">
      <c r="C57" s="17" t="s">
        <v>283</v>
      </c>
      <c r="D57" s="33"/>
      <c r="E57" s="23"/>
      <c r="F57" s="34"/>
      <c r="G57" s="33"/>
      <c r="H57" s="33"/>
      <c r="I57" s="38"/>
    </row>
    <row r="58" spans="3:9" ht="11.25" hidden="1" customHeight="1" x14ac:dyDescent="0.2">
      <c r="C58" s="84" t="s">
        <v>96</v>
      </c>
      <c r="D58" s="35"/>
      <c r="E58" s="23"/>
      <c r="F58" s="34"/>
      <c r="G58" s="33"/>
      <c r="H58" s="33"/>
      <c r="I58" s="91">
        <v>0</v>
      </c>
    </row>
    <row r="59" spans="3:9" ht="11.25" hidden="1" customHeight="1" x14ac:dyDescent="0.2">
      <c r="C59" s="84" t="s">
        <v>97</v>
      </c>
      <c r="D59" s="35"/>
      <c r="E59" s="23"/>
      <c r="F59" s="34"/>
      <c r="G59" s="33"/>
      <c r="H59" s="33"/>
      <c r="I59" s="91">
        <v>0</v>
      </c>
    </row>
    <row r="60" spans="3:9" ht="11.25" hidden="1" customHeight="1" x14ac:dyDescent="0.2">
      <c r="C60" s="17"/>
      <c r="D60" s="153" t="s">
        <v>62</v>
      </c>
      <c r="E60" s="153"/>
      <c r="F60" s="153"/>
      <c r="G60" s="153"/>
      <c r="H60" s="28"/>
      <c r="I60" s="39">
        <f>SUM(I48,I51,I55,I58)*(1+Uhikhinnad!$E$175)</f>
        <v>0</v>
      </c>
    </row>
    <row r="61" spans="3:9" ht="11.25" hidden="1" customHeight="1" x14ac:dyDescent="0.2">
      <c r="C61" s="33"/>
      <c r="D61" s="153" t="s">
        <v>63</v>
      </c>
      <c r="E61" s="153"/>
      <c r="F61" s="153"/>
      <c r="G61" s="153"/>
      <c r="H61" s="28"/>
      <c r="I61" s="39">
        <f>SUM(I49,I52,I56,I59)*(1+Uhikhinnad!$E$175)</f>
        <v>0</v>
      </c>
    </row>
    <row r="62" spans="3:9" ht="11.25" hidden="1" customHeight="1" x14ac:dyDescent="0.2">
      <c r="C62" s="18"/>
      <c r="D62" s="154" t="s">
        <v>300</v>
      </c>
      <c r="E62" s="154"/>
      <c r="F62" s="29"/>
      <c r="G62" s="29"/>
      <c r="H62" s="30"/>
      <c r="I62" s="40">
        <f>SUM(I60:I61)</f>
        <v>0</v>
      </c>
    </row>
  </sheetData>
  <mergeCells count="9">
    <mergeCell ref="D60:G60"/>
    <mergeCell ref="D61:G61"/>
    <mergeCell ref="D62:E62"/>
    <mergeCell ref="D22:G22"/>
    <mergeCell ref="D23:G23"/>
    <mergeCell ref="D24:E24"/>
    <mergeCell ref="D42:G42"/>
    <mergeCell ref="D43:G43"/>
    <mergeCell ref="D44:E44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I31" sqref="I31"/>
    </sheetView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75"/>
  <sheetViews>
    <sheetView zoomScaleNormal="100" workbookViewId="0">
      <selection activeCell="E9" sqref="E9"/>
    </sheetView>
  </sheetViews>
  <sheetFormatPr defaultColWidth="9.109375" defaultRowHeight="12.75" customHeight="1" x14ac:dyDescent="0.25"/>
  <cols>
    <col min="1" max="1" width="7.109375" style="46" customWidth="1"/>
    <col min="2" max="2" width="49.33203125" style="46" customWidth="1"/>
    <col min="3" max="3" width="39" style="46" bestFit="1" customWidth="1"/>
    <col min="4" max="4" width="8.44140625" style="46" customWidth="1"/>
    <col min="5" max="5" width="11.33203125" style="46" customWidth="1"/>
    <col min="6" max="6" width="11.44140625" style="46" customWidth="1"/>
    <col min="7" max="7" width="9.109375" style="46" customWidth="1"/>
    <col min="8" max="16384" width="9.109375" style="46"/>
  </cols>
  <sheetData>
    <row r="2" spans="1:6" ht="11.4" x14ac:dyDescent="0.2">
      <c r="A2" s="56"/>
    </row>
    <row r="3" spans="1:6" ht="11.4" x14ac:dyDescent="0.2">
      <c r="A3" s="144" t="s">
        <v>377</v>
      </c>
      <c r="B3" s="57"/>
      <c r="C3" s="57"/>
      <c r="D3" s="57"/>
      <c r="E3" s="57"/>
      <c r="F3" s="57"/>
    </row>
    <row r="4" spans="1:6" ht="22.8" x14ac:dyDescent="0.25">
      <c r="A4" s="145" t="s">
        <v>34</v>
      </c>
      <c r="B4" s="58"/>
      <c r="C4" s="58"/>
      <c r="D4" s="59" t="s">
        <v>26</v>
      </c>
      <c r="E4" s="59" t="s">
        <v>70</v>
      </c>
      <c r="F4" s="58" t="s">
        <v>71</v>
      </c>
    </row>
    <row r="5" spans="1:6" ht="11.4" x14ac:dyDescent="0.2">
      <c r="A5" s="60" t="s">
        <v>142</v>
      </c>
      <c r="B5" s="60"/>
      <c r="C5" s="60"/>
      <c r="D5" s="61"/>
      <c r="E5" s="62"/>
      <c r="F5" s="63"/>
    </row>
    <row r="6" spans="1:6" ht="11.4" x14ac:dyDescent="0.2">
      <c r="A6" s="83">
        <v>101</v>
      </c>
      <c r="B6" s="64" t="s">
        <v>46</v>
      </c>
      <c r="C6" s="64"/>
      <c r="D6" s="65" t="s">
        <v>29</v>
      </c>
      <c r="E6" s="66">
        <v>240</v>
      </c>
      <c r="F6" s="64"/>
    </row>
    <row r="7" spans="1:6" ht="11.4" x14ac:dyDescent="0.2">
      <c r="A7" s="83">
        <v>102</v>
      </c>
      <c r="B7" s="64" t="s">
        <v>14</v>
      </c>
      <c r="C7" s="64"/>
      <c r="D7" s="65" t="s">
        <v>319</v>
      </c>
      <c r="E7" s="66">
        <v>5000</v>
      </c>
      <c r="F7" s="67"/>
    </row>
    <row r="8" spans="1:6" ht="22.8" x14ac:dyDescent="0.2">
      <c r="A8" s="83">
        <v>104</v>
      </c>
      <c r="B8" s="64" t="s">
        <v>44</v>
      </c>
      <c r="C8" s="77" t="s">
        <v>320</v>
      </c>
      <c r="D8" s="65" t="s">
        <v>319</v>
      </c>
      <c r="E8" s="66">
        <v>68000</v>
      </c>
      <c r="F8" s="64"/>
    </row>
    <row r="9" spans="1:6" ht="11.4" x14ac:dyDescent="0.2">
      <c r="A9" s="83">
        <v>105</v>
      </c>
      <c r="B9" s="64" t="s">
        <v>126</v>
      </c>
      <c r="C9" s="64"/>
      <c r="D9" s="65"/>
      <c r="E9" s="66"/>
      <c r="F9" s="64"/>
    </row>
    <row r="10" spans="1:6" ht="12.6" x14ac:dyDescent="0.2">
      <c r="A10" s="83" t="s">
        <v>134</v>
      </c>
      <c r="B10" s="64" t="s">
        <v>126</v>
      </c>
      <c r="C10" s="64" t="s">
        <v>203</v>
      </c>
      <c r="D10" s="65" t="s">
        <v>356</v>
      </c>
      <c r="E10" s="66">
        <v>1500</v>
      </c>
      <c r="F10" s="66">
        <v>3000</v>
      </c>
    </row>
    <row r="11" spans="1:6" ht="12.6" x14ac:dyDescent="0.2">
      <c r="A11" s="83" t="s">
        <v>135</v>
      </c>
      <c r="B11" s="64" t="s">
        <v>126</v>
      </c>
      <c r="C11" s="64" t="s">
        <v>205</v>
      </c>
      <c r="D11" s="65" t="s">
        <v>356</v>
      </c>
      <c r="E11" s="66">
        <v>1500</v>
      </c>
      <c r="F11" s="66">
        <v>3000</v>
      </c>
    </row>
    <row r="12" spans="1:6" ht="12.6" x14ac:dyDescent="0.2">
      <c r="A12" s="83" t="s">
        <v>136</v>
      </c>
      <c r="B12" s="64" t="s">
        <v>184</v>
      </c>
      <c r="C12" s="64" t="s">
        <v>206</v>
      </c>
      <c r="D12" s="65" t="s">
        <v>356</v>
      </c>
      <c r="E12" s="66">
        <v>2000</v>
      </c>
      <c r="F12" s="66"/>
    </row>
    <row r="13" spans="1:6" ht="12.6" x14ac:dyDescent="0.2">
      <c r="A13" s="83" t="s">
        <v>137</v>
      </c>
      <c r="B13" s="64" t="s">
        <v>184</v>
      </c>
      <c r="C13" s="64" t="s">
        <v>204</v>
      </c>
      <c r="D13" s="65" t="s">
        <v>356</v>
      </c>
      <c r="E13" s="66">
        <v>2600</v>
      </c>
      <c r="F13" s="66"/>
    </row>
    <row r="14" spans="1:6" ht="11.4" x14ac:dyDescent="0.2">
      <c r="A14" s="83">
        <v>106</v>
      </c>
      <c r="B14" s="64" t="s">
        <v>207</v>
      </c>
      <c r="C14" s="64"/>
      <c r="D14" s="65"/>
      <c r="E14" s="66"/>
      <c r="F14" s="66"/>
    </row>
    <row r="15" spans="1:6" ht="11.4" x14ac:dyDescent="0.2">
      <c r="A15" s="83" t="s">
        <v>13</v>
      </c>
      <c r="B15" s="64" t="s">
        <v>207</v>
      </c>
      <c r="C15" s="64" t="s">
        <v>185</v>
      </c>
      <c r="D15" s="65" t="s">
        <v>319</v>
      </c>
      <c r="E15" s="66">
        <v>40000</v>
      </c>
      <c r="F15" s="64"/>
    </row>
    <row r="16" spans="1:6" ht="11.4" x14ac:dyDescent="0.2">
      <c r="A16" s="83" t="s">
        <v>131</v>
      </c>
      <c r="B16" s="64" t="s">
        <v>207</v>
      </c>
      <c r="C16" s="64" t="s">
        <v>208</v>
      </c>
      <c r="D16" s="65" t="s">
        <v>319</v>
      </c>
      <c r="E16" s="66">
        <v>80000</v>
      </c>
      <c r="F16" s="64"/>
    </row>
    <row r="17" spans="1:7" ht="11.4" x14ac:dyDescent="0.2">
      <c r="A17" s="83" t="s">
        <v>132</v>
      </c>
      <c r="B17" s="64" t="s">
        <v>207</v>
      </c>
      <c r="C17" s="64" t="s">
        <v>209</v>
      </c>
      <c r="D17" s="65" t="s">
        <v>319</v>
      </c>
      <c r="E17" s="66">
        <v>110000</v>
      </c>
      <c r="F17" s="64"/>
    </row>
    <row r="18" spans="1:7" ht="11.4" x14ac:dyDescent="0.2">
      <c r="A18" s="83">
        <v>107</v>
      </c>
      <c r="B18" s="64" t="s">
        <v>190</v>
      </c>
      <c r="C18" s="64"/>
      <c r="D18" s="65"/>
      <c r="E18" s="66"/>
      <c r="F18" s="64"/>
    </row>
    <row r="19" spans="1:7" ht="12.6" x14ac:dyDescent="0.2">
      <c r="A19" s="83" t="s">
        <v>138</v>
      </c>
      <c r="B19" s="64" t="s">
        <v>190</v>
      </c>
      <c r="C19" s="64" t="s">
        <v>199</v>
      </c>
      <c r="D19" s="65" t="s">
        <v>355</v>
      </c>
      <c r="E19" s="66"/>
      <c r="F19" s="66"/>
    </row>
    <row r="20" spans="1:7" ht="12.6" x14ac:dyDescent="0.2">
      <c r="A20" s="83" t="s">
        <v>139</v>
      </c>
      <c r="B20" s="64" t="s">
        <v>190</v>
      </c>
      <c r="C20" s="64" t="s">
        <v>200</v>
      </c>
      <c r="D20" s="65" t="s">
        <v>355</v>
      </c>
      <c r="E20" s="66"/>
      <c r="F20" s="66"/>
    </row>
    <row r="21" spans="1:7" ht="12.6" x14ac:dyDescent="0.2">
      <c r="A21" s="83" t="s">
        <v>140</v>
      </c>
      <c r="B21" s="64" t="s">
        <v>190</v>
      </c>
      <c r="C21" s="64" t="s">
        <v>201</v>
      </c>
      <c r="D21" s="65" t="s">
        <v>355</v>
      </c>
      <c r="E21" s="66">
        <v>820</v>
      </c>
      <c r="F21" s="66">
        <v>4000</v>
      </c>
    </row>
    <row r="22" spans="1:7" ht="12.6" x14ac:dyDescent="0.2">
      <c r="A22" s="83" t="s">
        <v>198</v>
      </c>
      <c r="B22" s="64" t="s">
        <v>190</v>
      </c>
      <c r="C22" s="64" t="s">
        <v>202</v>
      </c>
      <c r="D22" s="65" t="s">
        <v>355</v>
      </c>
      <c r="E22" s="66">
        <v>860</v>
      </c>
      <c r="F22" s="66">
        <v>4800</v>
      </c>
    </row>
    <row r="23" spans="1:7" ht="11.4" x14ac:dyDescent="0.2">
      <c r="A23" s="83">
        <v>108</v>
      </c>
      <c r="B23" s="64" t="s">
        <v>187</v>
      </c>
      <c r="C23" s="64"/>
      <c r="D23" s="65"/>
      <c r="E23" s="66"/>
      <c r="F23" s="66"/>
    </row>
    <row r="24" spans="1:7" ht="12.6" x14ac:dyDescent="0.2">
      <c r="A24" s="83" t="s">
        <v>61</v>
      </c>
      <c r="B24" s="64" t="s">
        <v>187</v>
      </c>
      <c r="C24" s="64" t="s">
        <v>189</v>
      </c>
      <c r="D24" s="65" t="s">
        <v>355</v>
      </c>
      <c r="E24" s="66">
        <v>750</v>
      </c>
      <c r="F24" s="66">
        <v>3000</v>
      </c>
    </row>
    <row r="25" spans="1:7" ht="12.75" customHeight="1" x14ac:dyDescent="0.2">
      <c r="A25" s="83" t="s">
        <v>141</v>
      </c>
      <c r="B25" s="64" t="s">
        <v>187</v>
      </c>
      <c r="C25" s="64" t="s">
        <v>188</v>
      </c>
      <c r="D25" s="65" t="s">
        <v>355</v>
      </c>
      <c r="E25" s="66"/>
      <c r="F25" s="66"/>
    </row>
    <row r="26" spans="1:7" ht="12" customHeight="1" x14ac:dyDescent="0.2">
      <c r="A26" s="83" t="s">
        <v>66</v>
      </c>
      <c r="B26" s="68" t="s">
        <v>280</v>
      </c>
      <c r="C26" s="68" t="s">
        <v>185</v>
      </c>
      <c r="D26" s="69" t="s">
        <v>319</v>
      </c>
      <c r="E26" s="70">
        <f>20000-5000</f>
        <v>15000</v>
      </c>
      <c r="F26" s="68"/>
      <c r="G26" s="44"/>
    </row>
    <row r="27" spans="1:7" ht="12" customHeight="1" x14ac:dyDescent="0.2">
      <c r="A27" s="83" t="s">
        <v>147</v>
      </c>
      <c r="B27" s="68" t="s">
        <v>280</v>
      </c>
      <c r="C27" s="68" t="s">
        <v>186</v>
      </c>
      <c r="D27" s="69" t="s">
        <v>319</v>
      </c>
      <c r="E27" s="70">
        <v>40000</v>
      </c>
      <c r="F27" s="68"/>
      <c r="G27" s="44"/>
    </row>
    <row r="28" spans="1:7" ht="11.4" x14ac:dyDescent="0.2">
      <c r="A28" s="60" t="s">
        <v>143</v>
      </c>
      <c r="B28" s="60"/>
      <c r="C28" s="60"/>
      <c r="D28" s="61"/>
      <c r="E28" s="62"/>
      <c r="F28" s="63"/>
    </row>
    <row r="29" spans="1:7" ht="11.4" x14ac:dyDescent="0.2">
      <c r="A29" s="83">
        <v>201</v>
      </c>
      <c r="B29" s="64" t="s">
        <v>210</v>
      </c>
      <c r="C29" s="64" t="str">
        <f>C30</f>
        <v>De32-De110</v>
      </c>
      <c r="D29" s="65" t="s">
        <v>29</v>
      </c>
      <c r="E29" s="72">
        <v>120</v>
      </c>
      <c r="F29" s="64"/>
    </row>
    <row r="30" spans="1:7" ht="11.4" x14ac:dyDescent="0.2">
      <c r="A30" s="83" t="s">
        <v>159</v>
      </c>
      <c r="B30" s="64" t="s">
        <v>23</v>
      </c>
      <c r="C30" s="64" t="s">
        <v>59</v>
      </c>
      <c r="D30" s="65" t="s">
        <v>29</v>
      </c>
      <c r="E30" s="72">
        <v>150</v>
      </c>
      <c r="F30" s="64"/>
    </row>
    <row r="31" spans="1:7" ht="11.4" x14ac:dyDescent="0.2">
      <c r="A31" s="83" t="s">
        <v>160</v>
      </c>
      <c r="B31" s="64" t="s">
        <v>23</v>
      </c>
      <c r="C31" s="64" t="s">
        <v>27</v>
      </c>
      <c r="D31" s="65" t="s">
        <v>29</v>
      </c>
      <c r="E31" s="72">
        <v>180</v>
      </c>
      <c r="F31" s="64"/>
    </row>
    <row r="32" spans="1:7" ht="11.4" x14ac:dyDescent="0.2">
      <c r="A32" s="83" t="s">
        <v>183</v>
      </c>
      <c r="B32" s="64" t="s">
        <v>2</v>
      </c>
      <c r="C32" s="64" t="s">
        <v>59</v>
      </c>
      <c r="D32" s="65" t="s">
        <v>29</v>
      </c>
      <c r="E32" s="72">
        <v>120</v>
      </c>
      <c r="F32" s="64"/>
    </row>
    <row r="33" spans="1:6" ht="11.4" x14ac:dyDescent="0.2">
      <c r="A33" s="83" t="s">
        <v>235</v>
      </c>
      <c r="B33" s="64" t="s">
        <v>2</v>
      </c>
      <c r="C33" s="64" t="s">
        <v>27</v>
      </c>
      <c r="D33" s="65" t="s">
        <v>29</v>
      </c>
      <c r="E33" s="72">
        <v>150</v>
      </c>
      <c r="F33" s="64"/>
    </row>
    <row r="34" spans="1:6" ht="11.4" x14ac:dyDescent="0.2">
      <c r="A34" s="83" t="s">
        <v>236</v>
      </c>
      <c r="B34" s="64" t="s">
        <v>237</v>
      </c>
      <c r="C34" s="64" t="s">
        <v>238</v>
      </c>
      <c r="D34" s="65" t="s">
        <v>29</v>
      </c>
      <c r="E34" s="72">
        <v>110</v>
      </c>
      <c r="F34" s="64"/>
    </row>
    <row r="35" spans="1:6" ht="11.4" x14ac:dyDescent="0.2">
      <c r="A35" s="83">
        <v>202</v>
      </c>
      <c r="B35" s="64" t="s">
        <v>19</v>
      </c>
      <c r="C35" s="64" t="s">
        <v>81</v>
      </c>
      <c r="D35" s="65" t="s">
        <v>319</v>
      </c>
      <c r="E35" s="66">
        <v>1200</v>
      </c>
      <c r="F35" s="64"/>
    </row>
    <row r="36" spans="1:6" ht="11.4" x14ac:dyDescent="0.2">
      <c r="A36" s="83">
        <v>203</v>
      </c>
      <c r="B36" s="64" t="s">
        <v>286</v>
      </c>
      <c r="C36" s="64" t="s">
        <v>211</v>
      </c>
      <c r="D36" s="65" t="s">
        <v>35</v>
      </c>
      <c r="E36" s="66">
        <v>1500</v>
      </c>
      <c r="F36" s="64"/>
    </row>
    <row r="37" spans="1:6" ht="11.4" x14ac:dyDescent="0.2">
      <c r="A37" s="83" t="s">
        <v>285</v>
      </c>
      <c r="B37" s="64" t="s">
        <v>24</v>
      </c>
      <c r="C37" s="64" t="s">
        <v>211</v>
      </c>
      <c r="D37" s="65" t="s">
        <v>35</v>
      </c>
      <c r="E37" s="66">
        <v>1500</v>
      </c>
      <c r="F37" s="64"/>
    </row>
    <row r="38" spans="1:6" ht="11.4" x14ac:dyDescent="0.2">
      <c r="A38" s="83">
        <v>204</v>
      </c>
      <c r="B38" s="64" t="s">
        <v>221</v>
      </c>
      <c r="C38" s="64" t="s">
        <v>222</v>
      </c>
      <c r="D38" s="65" t="s">
        <v>319</v>
      </c>
      <c r="E38" s="66">
        <v>20000</v>
      </c>
      <c r="F38" s="64"/>
    </row>
    <row r="39" spans="1:6" ht="11.4" x14ac:dyDescent="0.2">
      <c r="A39" s="88" t="s">
        <v>358</v>
      </c>
      <c r="B39" s="64" t="s">
        <v>359</v>
      </c>
      <c r="C39" s="64" t="s">
        <v>222</v>
      </c>
      <c r="D39" s="65" t="s">
        <v>319</v>
      </c>
      <c r="E39" s="66">
        <v>3000</v>
      </c>
      <c r="F39" s="64"/>
    </row>
    <row r="40" spans="1:6" ht="11.4" x14ac:dyDescent="0.2">
      <c r="A40" s="83">
        <v>205</v>
      </c>
      <c r="B40" s="64" t="s">
        <v>37</v>
      </c>
      <c r="C40" s="64"/>
      <c r="D40" s="65" t="s">
        <v>35</v>
      </c>
      <c r="E40" s="73">
        <v>2000</v>
      </c>
      <c r="F40" s="64"/>
    </row>
    <row r="41" spans="1:6" ht="11.4" x14ac:dyDescent="0.2">
      <c r="A41" s="83">
        <v>206</v>
      </c>
      <c r="B41" s="64" t="s">
        <v>118</v>
      </c>
      <c r="C41" s="64" t="s">
        <v>123</v>
      </c>
      <c r="D41" s="65" t="s">
        <v>35</v>
      </c>
      <c r="E41" s="70">
        <v>8000</v>
      </c>
      <c r="F41" s="64"/>
    </row>
    <row r="42" spans="1:6" ht="11.4" x14ac:dyDescent="0.2">
      <c r="A42" s="83">
        <v>207</v>
      </c>
      <c r="B42" s="64" t="s">
        <v>219</v>
      </c>
      <c r="C42" s="64"/>
      <c r="D42" s="65"/>
      <c r="E42" s="66"/>
      <c r="F42" s="64"/>
    </row>
    <row r="43" spans="1:6" ht="12.6" x14ac:dyDescent="0.2">
      <c r="A43" s="83" t="s">
        <v>212</v>
      </c>
      <c r="B43" s="64" t="s">
        <v>219</v>
      </c>
      <c r="C43" s="64" t="s">
        <v>199</v>
      </c>
      <c r="D43" s="65" t="s">
        <v>355</v>
      </c>
      <c r="E43" s="66">
        <v>400</v>
      </c>
      <c r="F43" s="66"/>
    </row>
    <row r="44" spans="1:6" ht="12.6" x14ac:dyDescent="0.2">
      <c r="A44" s="83" t="s">
        <v>213</v>
      </c>
      <c r="B44" s="64" t="s">
        <v>219</v>
      </c>
      <c r="C44" s="64" t="s">
        <v>200</v>
      </c>
      <c r="D44" s="65" t="s">
        <v>355</v>
      </c>
      <c r="E44" s="66"/>
      <c r="F44" s="66"/>
    </row>
    <row r="45" spans="1:6" ht="12.6" x14ac:dyDescent="0.2">
      <c r="A45" s="83" t="s">
        <v>214</v>
      </c>
      <c r="B45" s="64" t="s">
        <v>219</v>
      </c>
      <c r="C45" s="64" t="s">
        <v>201</v>
      </c>
      <c r="D45" s="65" t="s">
        <v>355</v>
      </c>
      <c r="E45" s="66">
        <v>670</v>
      </c>
      <c r="F45" s="66">
        <v>3000</v>
      </c>
    </row>
    <row r="46" spans="1:6" ht="12.6" x14ac:dyDescent="0.2">
      <c r="A46" s="83" t="s">
        <v>215</v>
      </c>
      <c r="B46" s="64" t="s">
        <v>219</v>
      </c>
      <c r="C46" s="64" t="s">
        <v>202</v>
      </c>
      <c r="D46" s="65" t="s">
        <v>355</v>
      </c>
      <c r="E46" s="66">
        <v>700</v>
      </c>
      <c r="F46" s="66">
        <v>4000</v>
      </c>
    </row>
    <row r="47" spans="1:6" ht="11.4" x14ac:dyDescent="0.2">
      <c r="A47" s="83">
        <v>208</v>
      </c>
      <c r="B47" s="64" t="s">
        <v>220</v>
      </c>
      <c r="C47" s="64"/>
      <c r="D47" s="65"/>
      <c r="E47" s="66"/>
      <c r="F47" s="66"/>
    </row>
    <row r="48" spans="1:6" ht="12.6" x14ac:dyDescent="0.2">
      <c r="A48" s="83" t="s">
        <v>216</v>
      </c>
      <c r="B48" s="64" t="s">
        <v>220</v>
      </c>
      <c r="C48" s="64" t="s">
        <v>189</v>
      </c>
      <c r="D48" s="65" t="s">
        <v>355</v>
      </c>
      <c r="E48" s="66">
        <v>550</v>
      </c>
      <c r="F48" s="66">
        <v>2400</v>
      </c>
    </row>
    <row r="49" spans="1:6" ht="12.75" customHeight="1" x14ac:dyDescent="0.2">
      <c r="A49" s="83" t="s">
        <v>217</v>
      </c>
      <c r="B49" s="64" t="s">
        <v>220</v>
      </c>
      <c r="C49" s="64" t="s">
        <v>188</v>
      </c>
      <c r="D49" s="65" t="s">
        <v>355</v>
      </c>
      <c r="E49" s="66"/>
      <c r="F49" s="66"/>
    </row>
    <row r="50" spans="1:6" ht="12.75" customHeight="1" x14ac:dyDescent="0.2">
      <c r="A50" s="83">
        <v>209</v>
      </c>
      <c r="B50" s="64" t="s">
        <v>218</v>
      </c>
      <c r="C50" s="64"/>
      <c r="D50" s="65"/>
      <c r="E50" s="66"/>
      <c r="F50" s="66"/>
    </row>
    <row r="51" spans="1:6" ht="11.4" x14ac:dyDescent="0.2">
      <c r="A51" s="60" t="s">
        <v>144</v>
      </c>
      <c r="B51" s="60"/>
      <c r="C51" s="60"/>
      <c r="D51" s="61"/>
      <c r="E51" s="62"/>
      <c r="F51" s="63"/>
    </row>
    <row r="52" spans="1:6" ht="11.4" x14ac:dyDescent="0.2">
      <c r="A52" s="83">
        <v>301</v>
      </c>
      <c r="B52" s="64" t="s">
        <v>223</v>
      </c>
      <c r="C52" s="64" t="str">
        <f>C53</f>
        <v>De160-De315</v>
      </c>
      <c r="D52" s="65" t="s">
        <v>29</v>
      </c>
      <c r="E52" s="66">
        <v>150</v>
      </c>
      <c r="F52" s="64"/>
    </row>
    <row r="53" spans="1:6" ht="11.4" x14ac:dyDescent="0.2">
      <c r="A53" s="83" t="s">
        <v>148</v>
      </c>
      <c r="B53" s="64" t="s">
        <v>6</v>
      </c>
      <c r="C53" s="64" t="s">
        <v>27</v>
      </c>
      <c r="D53" s="65" t="s">
        <v>29</v>
      </c>
      <c r="E53" s="66">
        <v>180</v>
      </c>
      <c r="F53" s="64"/>
    </row>
    <row r="54" spans="1:6" ht="11.4" x14ac:dyDescent="0.2">
      <c r="A54" s="83" t="s">
        <v>150</v>
      </c>
      <c r="B54" s="64" t="s">
        <v>6</v>
      </c>
      <c r="C54" s="64" t="s">
        <v>22</v>
      </c>
      <c r="D54" s="65" t="s">
        <v>29</v>
      </c>
      <c r="E54" s="66">
        <v>240</v>
      </c>
      <c r="F54" s="64"/>
    </row>
    <row r="55" spans="1:6" ht="11.4" x14ac:dyDescent="0.2">
      <c r="A55" s="83" t="s">
        <v>151</v>
      </c>
      <c r="B55" s="64" t="s">
        <v>6</v>
      </c>
      <c r="C55" s="64" t="s">
        <v>49</v>
      </c>
      <c r="D55" s="65" t="s">
        <v>29</v>
      </c>
      <c r="E55" s="66"/>
      <c r="F55" s="64"/>
    </row>
    <row r="56" spans="1:6" ht="11.4" x14ac:dyDescent="0.2">
      <c r="A56" s="83" t="s">
        <v>152</v>
      </c>
      <c r="B56" s="64" t="s">
        <v>6</v>
      </c>
      <c r="C56" s="64" t="s">
        <v>25</v>
      </c>
      <c r="D56" s="65" t="s">
        <v>29</v>
      </c>
      <c r="E56" s="66"/>
      <c r="F56" s="64"/>
    </row>
    <row r="57" spans="1:6" ht="11.4" x14ac:dyDescent="0.2">
      <c r="A57" s="83" t="s">
        <v>239</v>
      </c>
      <c r="B57" s="64" t="s">
        <v>51</v>
      </c>
      <c r="C57" s="64" t="s">
        <v>27</v>
      </c>
      <c r="D57" s="65" t="s">
        <v>29</v>
      </c>
      <c r="E57" s="66">
        <v>150</v>
      </c>
      <c r="F57" s="64"/>
    </row>
    <row r="58" spans="1:6" ht="11.4" x14ac:dyDescent="0.2">
      <c r="A58" s="83" t="s">
        <v>240</v>
      </c>
      <c r="B58" s="64" t="s">
        <v>51</v>
      </c>
      <c r="C58" s="64" t="s">
        <v>22</v>
      </c>
      <c r="D58" s="65" t="s">
        <v>29</v>
      </c>
      <c r="E58" s="66">
        <v>210</v>
      </c>
      <c r="F58" s="64"/>
    </row>
    <row r="59" spans="1:6" ht="11.4" x14ac:dyDescent="0.2">
      <c r="A59" s="83" t="s">
        <v>241</v>
      </c>
      <c r="B59" s="64" t="s">
        <v>51</v>
      </c>
      <c r="C59" s="64" t="s">
        <v>49</v>
      </c>
      <c r="D59" s="65" t="s">
        <v>29</v>
      </c>
      <c r="E59" s="66">
        <v>215</v>
      </c>
      <c r="F59" s="64"/>
    </row>
    <row r="60" spans="1:6" ht="11.4" x14ac:dyDescent="0.2">
      <c r="A60" s="83" t="s">
        <v>242</v>
      </c>
      <c r="B60" s="64" t="s">
        <v>51</v>
      </c>
      <c r="C60" s="64" t="s">
        <v>25</v>
      </c>
      <c r="D60" s="65" t="s">
        <v>29</v>
      </c>
      <c r="E60" s="66">
        <v>225</v>
      </c>
      <c r="F60" s="64"/>
    </row>
    <row r="61" spans="1:6" ht="11.4" x14ac:dyDescent="0.2">
      <c r="A61" s="83">
        <v>302</v>
      </c>
      <c r="B61" s="64" t="s">
        <v>224</v>
      </c>
      <c r="C61" s="64" t="str">
        <f>C62</f>
        <v>De63-De110</v>
      </c>
      <c r="D61" s="65" t="s">
        <v>29</v>
      </c>
      <c r="E61" s="66">
        <v>120</v>
      </c>
      <c r="F61" s="64"/>
    </row>
    <row r="62" spans="1:6" ht="11.4" x14ac:dyDescent="0.2">
      <c r="A62" s="83" t="s">
        <v>149</v>
      </c>
      <c r="B62" s="64" t="s">
        <v>9</v>
      </c>
      <c r="C62" s="64" t="s">
        <v>18</v>
      </c>
      <c r="D62" s="65" t="s">
        <v>29</v>
      </c>
      <c r="E62" s="66">
        <v>140</v>
      </c>
      <c r="F62" s="64"/>
    </row>
    <row r="63" spans="1:6" ht="11.4" x14ac:dyDescent="0.2">
      <c r="A63" s="83" t="s">
        <v>153</v>
      </c>
      <c r="B63" s="64" t="s">
        <v>9</v>
      </c>
      <c r="C63" s="64" t="s">
        <v>27</v>
      </c>
      <c r="D63" s="65" t="s">
        <v>29</v>
      </c>
      <c r="E63" s="66">
        <v>160</v>
      </c>
      <c r="F63" s="64"/>
    </row>
    <row r="64" spans="1:6" ht="11.4" x14ac:dyDescent="0.2">
      <c r="A64" s="83" t="s">
        <v>154</v>
      </c>
      <c r="B64" s="64" t="s">
        <v>28</v>
      </c>
      <c r="C64" s="64" t="s">
        <v>53</v>
      </c>
      <c r="D64" s="65" t="s">
        <v>29</v>
      </c>
      <c r="E64" s="66">
        <v>120</v>
      </c>
      <c r="F64" s="64"/>
    </row>
    <row r="65" spans="1:7" ht="11.4" x14ac:dyDescent="0.2">
      <c r="A65" s="83" t="s">
        <v>155</v>
      </c>
      <c r="B65" s="64" t="s">
        <v>28</v>
      </c>
      <c r="C65" s="64" t="s">
        <v>27</v>
      </c>
      <c r="D65" s="65" t="s">
        <v>29</v>
      </c>
      <c r="E65" s="66">
        <v>140</v>
      </c>
      <c r="F65" s="64"/>
    </row>
    <row r="66" spans="1:7" ht="11.4" x14ac:dyDescent="0.2">
      <c r="A66" s="83">
        <v>303</v>
      </c>
      <c r="B66" s="64" t="s">
        <v>231</v>
      </c>
      <c r="C66" s="64"/>
      <c r="D66" s="65" t="s">
        <v>319</v>
      </c>
      <c r="E66" s="66">
        <v>35000</v>
      </c>
      <c r="F66" s="64"/>
    </row>
    <row r="67" spans="1:7" ht="11.4" x14ac:dyDescent="0.2">
      <c r="A67" s="83" t="s">
        <v>156</v>
      </c>
      <c r="B67" s="64" t="s">
        <v>225</v>
      </c>
      <c r="C67" s="64" t="s">
        <v>228</v>
      </c>
      <c r="D67" s="65" t="s">
        <v>319</v>
      </c>
      <c r="E67" s="66">
        <v>30000</v>
      </c>
      <c r="F67" s="66">
        <v>1000</v>
      </c>
      <c r="G67" s="74"/>
    </row>
    <row r="68" spans="1:7" ht="11.4" x14ac:dyDescent="0.2">
      <c r="A68" s="83" t="s">
        <v>157</v>
      </c>
      <c r="B68" s="64" t="s">
        <v>226</v>
      </c>
      <c r="C68" s="64" t="s">
        <v>227</v>
      </c>
      <c r="D68" s="65" t="s">
        <v>319</v>
      </c>
      <c r="E68" s="66">
        <v>35000</v>
      </c>
      <c r="F68" s="66">
        <v>1000</v>
      </c>
      <c r="G68" s="74"/>
    </row>
    <row r="69" spans="1:7" ht="11.4" x14ac:dyDescent="0.2">
      <c r="A69" s="83" t="s">
        <v>158</v>
      </c>
      <c r="B69" s="64" t="s">
        <v>229</v>
      </c>
      <c r="C69" s="64" t="s">
        <v>230</v>
      </c>
      <c r="D69" s="65" t="s">
        <v>319</v>
      </c>
      <c r="E69" s="66">
        <v>45000</v>
      </c>
      <c r="F69" s="66">
        <v>1000</v>
      </c>
      <c r="G69" s="74"/>
    </row>
    <row r="70" spans="1:7" ht="11.4" x14ac:dyDescent="0.2">
      <c r="A70" s="83" t="s">
        <v>161</v>
      </c>
      <c r="B70" s="64" t="s">
        <v>1</v>
      </c>
      <c r="C70" s="64"/>
      <c r="D70" s="65" t="s">
        <v>319</v>
      </c>
      <c r="E70" s="66">
        <v>50000</v>
      </c>
      <c r="F70" s="66">
        <v>1000</v>
      </c>
    </row>
    <row r="71" spans="1:7" ht="11.4" x14ac:dyDescent="0.2">
      <c r="A71" s="83" t="s">
        <v>307</v>
      </c>
      <c r="B71" s="64" t="s">
        <v>308</v>
      </c>
      <c r="C71" s="64"/>
      <c r="D71" s="65" t="s">
        <v>319</v>
      </c>
      <c r="E71" s="75"/>
      <c r="F71" s="64"/>
    </row>
    <row r="72" spans="1:7" ht="11.4" x14ac:dyDescent="0.2">
      <c r="A72" s="83" t="s">
        <v>314</v>
      </c>
      <c r="B72" s="64" t="s">
        <v>315</v>
      </c>
      <c r="C72" s="64"/>
      <c r="D72" s="65" t="s">
        <v>319</v>
      </c>
      <c r="E72" s="66">
        <v>80000</v>
      </c>
      <c r="F72" s="64"/>
    </row>
    <row r="73" spans="1:7" ht="11.4" x14ac:dyDescent="0.2">
      <c r="A73" s="83">
        <v>304</v>
      </c>
      <c r="B73" s="64" t="s">
        <v>19</v>
      </c>
      <c r="C73" s="64" t="s">
        <v>284</v>
      </c>
      <c r="D73" s="65" t="s">
        <v>319</v>
      </c>
      <c r="E73" s="66">
        <v>1200</v>
      </c>
      <c r="F73" s="64"/>
    </row>
    <row r="74" spans="1:7" ht="12.6" x14ac:dyDescent="0.2">
      <c r="A74" s="83">
        <v>305</v>
      </c>
      <c r="B74" s="64" t="s">
        <v>301</v>
      </c>
      <c r="C74" s="64" t="s">
        <v>302</v>
      </c>
      <c r="D74" s="65" t="s">
        <v>357</v>
      </c>
      <c r="E74" s="66">
        <v>450</v>
      </c>
      <c r="F74" s="66"/>
    </row>
    <row r="75" spans="1:7" ht="11.4" x14ac:dyDescent="0.2">
      <c r="A75" s="83">
        <v>306</v>
      </c>
      <c r="B75" s="64" t="s">
        <v>311</v>
      </c>
      <c r="C75" s="64"/>
      <c r="D75" s="65" t="s">
        <v>35</v>
      </c>
      <c r="E75" s="66">
        <v>3000</v>
      </c>
      <c r="F75" s="66"/>
    </row>
    <row r="76" spans="1:7" ht="11.4" x14ac:dyDescent="0.2">
      <c r="A76" s="83">
        <v>307</v>
      </c>
      <c r="B76" s="64" t="s">
        <v>309</v>
      </c>
      <c r="C76" s="64"/>
      <c r="D76" s="65"/>
      <c r="E76" s="66"/>
      <c r="F76" s="66"/>
    </row>
    <row r="77" spans="1:7" ht="11.4" x14ac:dyDescent="0.2">
      <c r="A77" s="83" t="s">
        <v>310</v>
      </c>
      <c r="B77" s="64" t="s">
        <v>306</v>
      </c>
      <c r="C77" s="64"/>
      <c r="D77" s="65" t="s">
        <v>29</v>
      </c>
      <c r="E77" s="66"/>
      <c r="F77" s="66"/>
    </row>
    <row r="78" spans="1:7" ht="11.4" x14ac:dyDescent="0.2">
      <c r="A78" s="83">
        <v>310</v>
      </c>
      <c r="B78" s="64" t="s">
        <v>362</v>
      </c>
      <c r="C78" s="64"/>
      <c r="D78" s="65" t="s">
        <v>29</v>
      </c>
      <c r="E78" s="66">
        <v>30</v>
      </c>
      <c r="F78" s="66"/>
    </row>
    <row r="79" spans="1:7" ht="11.4" x14ac:dyDescent="0.2">
      <c r="A79" s="88" t="s">
        <v>361</v>
      </c>
      <c r="B79" s="64" t="s">
        <v>362</v>
      </c>
      <c r="C79" s="64" t="s">
        <v>363</v>
      </c>
      <c r="D79" s="65" t="s">
        <v>29</v>
      </c>
      <c r="E79" s="66">
        <v>30</v>
      </c>
      <c r="F79" s="66"/>
    </row>
    <row r="80" spans="1:7" ht="11.4" x14ac:dyDescent="0.2">
      <c r="A80" s="88" t="s">
        <v>361</v>
      </c>
      <c r="B80" s="64" t="s">
        <v>362</v>
      </c>
      <c r="C80" s="64" t="s">
        <v>364</v>
      </c>
      <c r="D80" s="65" t="s">
        <v>29</v>
      </c>
      <c r="E80" s="66">
        <v>30</v>
      </c>
      <c r="F80" s="66"/>
    </row>
    <row r="81" spans="1:7" ht="11.4" x14ac:dyDescent="0.2">
      <c r="A81" s="60" t="s">
        <v>145</v>
      </c>
      <c r="B81" s="60"/>
      <c r="C81" s="60"/>
      <c r="D81" s="60"/>
      <c r="E81" s="60"/>
      <c r="F81" s="60"/>
    </row>
    <row r="82" spans="1:7" ht="11.4" x14ac:dyDescent="0.2">
      <c r="A82" s="83">
        <v>401</v>
      </c>
      <c r="B82" s="68" t="s">
        <v>125</v>
      </c>
      <c r="C82" s="68"/>
      <c r="D82" s="69"/>
      <c r="E82" s="70">
        <v>80000</v>
      </c>
      <c r="F82" s="76"/>
    </row>
    <row r="83" spans="1:7" ht="11.4" x14ac:dyDescent="0.2">
      <c r="A83" s="83" t="s">
        <v>232</v>
      </c>
      <c r="B83" s="68" t="s">
        <v>32</v>
      </c>
      <c r="C83" s="68"/>
      <c r="D83" s="69" t="s">
        <v>35</v>
      </c>
      <c r="E83" s="70">
        <v>160000</v>
      </c>
      <c r="F83" s="76"/>
    </row>
    <row r="84" spans="1:7" ht="11.4" x14ac:dyDescent="0.2">
      <c r="A84" s="83" t="s">
        <v>233</v>
      </c>
      <c r="B84" s="68" t="s">
        <v>17</v>
      </c>
      <c r="C84" s="68"/>
      <c r="D84" s="69" t="s">
        <v>54</v>
      </c>
      <c r="E84" s="70">
        <v>950</v>
      </c>
      <c r="F84" s="70">
        <v>90000</v>
      </c>
    </row>
    <row r="85" spans="1:7" ht="11.4" x14ac:dyDescent="0.2">
      <c r="A85" s="83" t="s">
        <v>234</v>
      </c>
      <c r="B85" s="68" t="s">
        <v>20</v>
      </c>
      <c r="C85" s="68"/>
      <c r="D85" s="69" t="s">
        <v>54</v>
      </c>
      <c r="E85" s="70">
        <v>1100</v>
      </c>
      <c r="F85" s="70">
        <v>150000</v>
      </c>
    </row>
    <row r="86" spans="1:7" ht="11.4" x14ac:dyDescent="0.2">
      <c r="A86" s="83">
        <v>402</v>
      </c>
      <c r="B86" s="68" t="s">
        <v>8</v>
      </c>
      <c r="C86" s="68"/>
      <c r="D86" s="69" t="s">
        <v>319</v>
      </c>
      <c r="E86" s="70">
        <v>80000</v>
      </c>
      <c r="F86" s="68"/>
    </row>
    <row r="87" spans="1:7" ht="11.4" x14ac:dyDescent="0.2">
      <c r="A87" s="83">
        <v>403</v>
      </c>
      <c r="B87" s="68" t="s">
        <v>10</v>
      </c>
      <c r="C87" s="68"/>
      <c r="D87" s="69"/>
      <c r="E87" s="70"/>
      <c r="F87" s="68"/>
    </row>
    <row r="88" spans="1:7" ht="12.6" x14ac:dyDescent="0.2">
      <c r="A88" s="83">
        <v>404</v>
      </c>
      <c r="B88" s="68" t="s">
        <v>12</v>
      </c>
      <c r="C88" s="68"/>
      <c r="D88" s="65" t="s">
        <v>357</v>
      </c>
      <c r="E88" s="70">
        <v>40</v>
      </c>
      <c r="F88" s="68"/>
    </row>
    <row r="89" spans="1:7" ht="11.4" x14ac:dyDescent="0.2">
      <c r="A89" s="83">
        <v>405</v>
      </c>
      <c r="B89" s="68" t="s">
        <v>179</v>
      </c>
      <c r="C89" s="68"/>
      <c r="D89" s="69"/>
      <c r="E89" s="70"/>
      <c r="F89" s="68"/>
    </row>
    <row r="90" spans="1:7" ht="11.4" x14ac:dyDescent="0.2">
      <c r="A90" s="83">
        <v>406</v>
      </c>
      <c r="B90" s="68" t="s">
        <v>50</v>
      </c>
      <c r="C90" s="68"/>
      <c r="D90" s="69" t="s">
        <v>35</v>
      </c>
      <c r="E90" s="70">
        <v>4500</v>
      </c>
      <c r="F90" s="68"/>
    </row>
    <row r="91" spans="1:7" ht="11.4" x14ac:dyDescent="0.2">
      <c r="A91" s="83">
        <v>407</v>
      </c>
      <c r="B91" s="64" t="s">
        <v>376</v>
      </c>
      <c r="C91" s="64"/>
      <c r="D91" s="65" t="s">
        <v>319</v>
      </c>
      <c r="E91" s="66">
        <v>10000</v>
      </c>
      <c r="F91" s="64"/>
      <c r="G91" s="44"/>
    </row>
    <row r="92" spans="1:7" ht="11.4" x14ac:dyDescent="0.2">
      <c r="A92" s="83">
        <v>408</v>
      </c>
      <c r="B92" s="64" t="s">
        <v>279</v>
      </c>
      <c r="C92" s="77" t="s">
        <v>124</v>
      </c>
      <c r="D92" s="65" t="s">
        <v>319</v>
      </c>
      <c r="E92" s="66">
        <v>9000</v>
      </c>
      <c r="F92" s="64"/>
      <c r="G92" s="44"/>
    </row>
    <row r="93" spans="1:7" ht="11.4" x14ac:dyDescent="0.2">
      <c r="A93" s="88">
        <v>409</v>
      </c>
      <c r="B93" s="64" t="s">
        <v>317</v>
      </c>
      <c r="C93" s="77" t="s">
        <v>318</v>
      </c>
      <c r="D93" s="65" t="s">
        <v>11</v>
      </c>
      <c r="E93" s="66">
        <v>40000</v>
      </c>
      <c r="F93" s="64"/>
      <c r="G93" s="87"/>
    </row>
    <row r="94" spans="1:7" ht="11.4" x14ac:dyDescent="0.2">
      <c r="A94" s="60" t="s">
        <v>146</v>
      </c>
      <c r="B94" s="60"/>
      <c r="C94" s="60"/>
      <c r="D94" s="60"/>
      <c r="E94" s="60"/>
      <c r="F94" s="60"/>
    </row>
    <row r="95" spans="1:7" ht="11.4" x14ac:dyDescent="0.2">
      <c r="A95" s="83">
        <v>501</v>
      </c>
      <c r="B95" s="64" t="s">
        <v>264</v>
      </c>
      <c r="C95" s="64"/>
      <c r="D95" s="65" t="s">
        <v>29</v>
      </c>
      <c r="E95" s="66">
        <v>180</v>
      </c>
      <c r="F95" s="64"/>
    </row>
    <row r="96" spans="1:7" ht="11.4" x14ac:dyDescent="0.2">
      <c r="A96" s="83" t="s">
        <v>162</v>
      </c>
      <c r="B96" s="64" t="s">
        <v>174</v>
      </c>
      <c r="C96" s="64" t="s">
        <v>27</v>
      </c>
      <c r="D96" s="65" t="s">
        <v>29</v>
      </c>
      <c r="E96" s="66">
        <v>210</v>
      </c>
      <c r="F96" s="64"/>
    </row>
    <row r="97" spans="1:7" ht="11.4" x14ac:dyDescent="0.2">
      <c r="A97" s="83" t="s">
        <v>163</v>
      </c>
      <c r="B97" s="64" t="s">
        <v>174</v>
      </c>
      <c r="C97" s="64" t="s">
        <v>313</v>
      </c>
      <c r="D97" s="65" t="s">
        <v>29</v>
      </c>
      <c r="E97" s="66">
        <v>280</v>
      </c>
      <c r="F97" s="64"/>
    </row>
    <row r="98" spans="1:7" ht="11.4" x14ac:dyDescent="0.2">
      <c r="A98" s="83" t="s">
        <v>164</v>
      </c>
      <c r="B98" s="64" t="s">
        <v>174</v>
      </c>
      <c r="C98" s="64" t="s">
        <v>312</v>
      </c>
      <c r="D98" s="65" t="s">
        <v>29</v>
      </c>
      <c r="E98" s="66">
        <v>380</v>
      </c>
      <c r="F98" s="64"/>
    </row>
    <row r="99" spans="1:7" ht="11.4" x14ac:dyDescent="0.2">
      <c r="A99" s="83" t="s">
        <v>165</v>
      </c>
      <c r="B99" s="64" t="s">
        <v>174</v>
      </c>
      <c r="C99" s="64" t="s">
        <v>25</v>
      </c>
      <c r="D99" s="65" t="s">
        <v>29</v>
      </c>
      <c r="E99" s="66">
        <v>800</v>
      </c>
      <c r="F99" s="64"/>
    </row>
    <row r="100" spans="1:7" ht="11.4" x14ac:dyDescent="0.2">
      <c r="A100" s="83" t="s">
        <v>243</v>
      </c>
      <c r="B100" s="64" t="s">
        <v>175</v>
      </c>
      <c r="C100" s="64" t="s">
        <v>27</v>
      </c>
      <c r="D100" s="65" t="s">
        <v>29</v>
      </c>
      <c r="E100" s="66">
        <v>180</v>
      </c>
      <c r="F100" s="64"/>
    </row>
    <row r="101" spans="1:7" ht="11.4" x14ac:dyDescent="0.2">
      <c r="A101" s="83" t="s">
        <v>244</v>
      </c>
      <c r="B101" s="64" t="s">
        <v>175</v>
      </c>
      <c r="C101" s="64" t="s">
        <v>22</v>
      </c>
      <c r="D101" s="65" t="s">
        <v>29</v>
      </c>
      <c r="E101" s="66">
        <v>250</v>
      </c>
      <c r="F101" s="64"/>
    </row>
    <row r="102" spans="1:7" ht="11.4" x14ac:dyDescent="0.2">
      <c r="A102" s="83" t="s">
        <v>245</v>
      </c>
      <c r="B102" s="64" t="s">
        <v>175</v>
      </c>
      <c r="C102" s="64" t="s">
        <v>49</v>
      </c>
      <c r="D102" s="65" t="s">
        <v>29</v>
      </c>
      <c r="E102" s="66">
        <v>350</v>
      </c>
      <c r="F102" s="64"/>
    </row>
    <row r="103" spans="1:7" ht="11.4" x14ac:dyDescent="0.2">
      <c r="A103" s="83" t="s">
        <v>246</v>
      </c>
      <c r="B103" s="64" t="s">
        <v>175</v>
      </c>
      <c r="C103" s="64" t="s">
        <v>25</v>
      </c>
      <c r="D103" s="65" t="s">
        <v>29</v>
      </c>
      <c r="E103" s="66">
        <v>760</v>
      </c>
      <c r="F103" s="64"/>
    </row>
    <row r="104" spans="1:7" ht="11.4" x14ac:dyDescent="0.2">
      <c r="A104" s="83">
        <v>502</v>
      </c>
      <c r="B104" s="64" t="s">
        <v>247</v>
      </c>
      <c r="C104" s="64"/>
      <c r="D104" s="65" t="s">
        <v>29</v>
      </c>
      <c r="E104" s="66">
        <v>160</v>
      </c>
      <c r="F104" s="64"/>
    </row>
    <row r="105" spans="1:7" ht="11.4" x14ac:dyDescent="0.2">
      <c r="A105" s="83" t="s">
        <v>166</v>
      </c>
      <c r="B105" s="64" t="s">
        <v>176</v>
      </c>
      <c r="C105" s="64" t="s">
        <v>18</v>
      </c>
      <c r="D105" s="65" t="s">
        <v>29</v>
      </c>
      <c r="E105" s="66">
        <v>180</v>
      </c>
      <c r="F105" s="64"/>
    </row>
    <row r="106" spans="1:7" ht="11.4" x14ac:dyDescent="0.2">
      <c r="A106" s="83" t="s">
        <v>167</v>
      </c>
      <c r="B106" s="64" t="s">
        <v>176</v>
      </c>
      <c r="C106" s="64" t="s">
        <v>27</v>
      </c>
      <c r="D106" s="65" t="s">
        <v>29</v>
      </c>
      <c r="E106" s="66">
        <v>210</v>
      </c>
      <c r="F106" s="64"/>
    </row>
    <row r="107" spans="1:7" ht="11.4" x14ac:dyDescent="0.2">
      <c r="A107" s="83" t="s">
        <v>168</v>
      </c>
      <c r="B107" s="64" t="s">
        <v>177</v>
      </c>
      <c r="C107" s="64" t="s">
        <v>53</v>
      </c>
      <c r="D107" s="65" t="s">
        <v>29</v>
      </c>
      <c r="E107" s="66">
        <v>160</v>
      </c>
      <c r="F107" s="64"/>
    </row>
    <row r="108" spans="1:7" ht="11.4" x14ac:dyDescent="0.2">
      <c r="A108" s="83" t="s">
        <v>169</v>
      </c>
      <c r="B108" s="64" t="s">
        <v>177</v>
      </c>
      <c r="C108" s="64" t="s">
        <v>27</v>
      </c>
      <c r="D108" s="65" t="s">
        <v>29</v>
      </c>
      <c r="E108" s="66">
        <v>180</v>
      </c>
      <c r="F108" s="64"/>
    </row>
    <row r="109" spans="1:7" ht="11.4" x14ac:dyDescent="0.2">
      <c r="A109" s="83">
        <v>503</v>
      </c>
      <c r="B109" s="64" t="s">
        <v>254</v>
      </c>
      <c r="C109" s="64"/>
      <c r="D109" s="65"/>
      <c r="E109" s="66"/>
      <c r="F109" s="64"/>
    </row>
    <row r="110" spans="1:7" ht="11.4" x14ac:dyDescent="0.2">
      <c r="A110" s="83" t="s">
        <v>172</v>
      </c>
      <c r="B110" s="64" t="s">
        <v>248</v>
      </c>
      <c r="C110" s="64" t="s">
        <v>228</v>
      </c>
      <c r="D110" s="65" t="s">
        <v>319</v>
      </c>
      <c r="E110" s="66">
        <v>30000</v>
      </c>
      <c r="F110" s="66">
        <v>1000</v>
      </c>
      <c r="G110" s="74"/>
    </row>
    <row r="111" spans="1:7" ht="11.4" x14ac:dyDescent="0.2">
      <c r="A111" s="83" t="s">
        <v>173</v>
      </c>
      <c r="B111" s="64" t="s">
        <v>255</v>
      </c>
      <c r="C111" s="64" t="s">
        <v>227</v>
      </c>
      <c r="D111" s="65" t="s">
        <v>319</v>
      </c>
      <c r="E111" s="66">
        <v>35000</v>
      </c>
      <c r="F111" s="66">
        <v>1000</v>
      </c>
      <c r="G111" s="74"/>
    </row>
    <row r="112" spans="1:7" ht="11.4" x14ac:dyDescent="0.2">
      <c r="A112" s="83" t="s">
        <v>249</v>
      </c>
      <c r="B112" s="64" t="s">
        <v>256</v>
      </c>
      <c r="C112" s="64" t="s">
        <v>230</v>
      </c>
      <c r="D112" s="65" t="s">
        <v>319</v>
      </c>
      <c r="E112" s="66">
        <v>45000</v>
      </c>
      <c r="F112" s="66">
        <v>1000</v>
      </c>
      <c r="G112" s="74"/>
    </row>
    <row r="113" spans="1:7" ht="11.4" x14ac:dyDescent="0.2">
      <c r="A113" s="83" t="s">
        <v>250</v>
      </c>
      <c r="B113" s="64" t="s">
        <v>178</v>
      </c>
      <c r="C113" s="64"/>
      <c r="D113" s="65" t="s">
        <v>319</v>
      </c>
      <c r="E113" s="75"/>
      <c r="F113" s="64"/>
    </row>
    <row r="114" spans="1:7" ht="11.4" x14ac:dyDescent="0.2">
      <c r="A114" s="83">
        <v>504</v>
      </c>
      <c r="B114" s="64" t="s">
        <v>19</v>
      </c>
      <c r="C114" s="64" t="s">
        <v>284</v>
      </c>
      <c r="D114" s="65" t="s">
        <v>319</v>
      </c>
      <c r="E114" s="66">
        <v>1200</v>
      </c>
      <c r="F114" s="64"/>
    </row>
    <row r="115" spans="1:7" ht="11.4" x14ac:dyDescent="0.2">
      <c r="A115" s="83">
        <v>505</v>
      </c>
      <c r="B115" s="64" t="s">
        <v>258</v>
      </c>
      <c r="C115" s="64"/>
      <c r="D115" s="65" t="s">
        <v>29</v>
      </c>
      <c r="E115" s="66">
        <v>150</v>
      </c>
      <c r="F115" s="64"/>
    </row>
    <row r="116" spans="1:7" ht="11.4" x14ac:dyDescent="0.2">
      <c r="A116" s="83" t="s">
        <v>170</v>
      </c>
      <c r="B116" s="64" t="s">
        <v>259</v>
      </c>
      <c r="C116" s="64"/>
      <c r="D116" s="65" t="s">
        <v>29</v>
      </c>
      <c r="E116" s="66">
        <v>300</v>
      </c>
      <c r="F116" s="64"/>
    </row>
    <row r="117" spans="1:7" ht="11.4" x14ac:dyDescent="0.2">
      <c r="A117" s="83" t="s">
        <v>171</v>
      </c>
      <c r="B117" s="64" t="s">
        <v>130</v>
      </c>
      <c r="C117" s="64"/>
      <c r="D117" s="65" t="s">
        <v>29</v>
      </c>
      <c r="E117" s="66">
        <v>210</v>
      </c>
      <c r="F117" s="64"/>
    </row>
    <row r="118" spans="1:7" ht="11.4" x14ac:dyDescent="0.2">
      <c r="A118" s="83" t="s">
        <v>287</v>
      </c>
      <c r="B118" s="64" t="s">
        <v>288</v>
      </c>
      <c r="C118" s="64" t="s">
        <v>299</v>
      </c>
      <c r="D118" s="65" t="s">
        <v>29</v>
      </c>
      <c r="E118" s="66">
        <v>240</v>
      </c>
      <c r="F118" s="64"/>
    </row>
    <row r="119" spans="1:7" ht="11.4" x14ac:dyDescent="0.2">
      <c r="A119" s="83">
        <v>506</v>
      </c>
      <c r="B119" s="64" t="s">
        <v>257</v>
      </c>
      <c r="C119" s="64" t="s">
        <v>262</v>
      </c>
      <c r="D119" s="65" t="s">
        <v>29</v>
      </c>
      <c r="E119" s="66"/>
      <c r="F119" s="64"/>
    </row>
    <row r="120" spans="1:7" ht="11.4" x14ac:dyDescent="0.2">
      <c r="A120" s="83" t="s">
        <v>260</v>
      </c>
      <c r="B120" s="64" t="s">
        <v>257</v>
      </c>
      <c r="C120" s="64" t="s">
        <v>263</v>
      </c>
      <c r="D120" s="65" t="s">
        <v>29</v>
      </c>
      <c r="E120" s="66"/>
      <c r="F120" s="64"/>
    </row>
    <row r="121" spans="1:7" ht="11.4" x14ac:dyDescent="0.2">
      <c r="A121" s="83" t="s">
        <v>261</v>
      </c>
      <c r="B121" s="64" t="s">
        <v>257</v>
      </c>
      <c r="C121" s="64"/>
      <c r="D121" s="65" t="s">
        <v>29</v>
      </c>
      <c r="E121" s="66"/>
      <c r="F121" s="64"/>
    </row>
    <row r="122" spans="1:7" ht="11.4" x14ac:dyDescent="0.2">
      <c r="A122" s="83">
        <v>507</v>
      </c>
      <c r="B122" s="64" t="s">
        <v>110</v>
      </c>
      <c r="C122" s="64" t="s">
        <v>111</v>
      </c>
      <c r="D122" s="65" t="s">
        <v>35</v>
      </c>
      <c r="E122" s="66">
        <v>2000</v>
      </c>
      <c r="F122" s="64"/>
    </row>
    <row r="123" spans="1:7" ht="11.4" x14ac:dyDescent="0.2">
      <c r="A123" s="83">
        <v>508</v>
      </c>
      <c r="B123" s="64" t="s">
        <v>277</v>
      </c>
      <c r="C123" s="64"/>
      <c r="D123" s="65"/>
      <c r="E123" s="66"/>
      <c r="F123" s="64"/>
    </row>
    <row r="124" spans="1:7" ht="11.4" x14ac:dyDescent="0.2">
      <c r="A124" s="83">
        <v>509</v>
      </c>
      <c r="B124" s="64" t="s">
        <v>278</v>
      </c>
      <c r="C124" s="64"/>
      <c r="D124" s="65"/>
      <c r="E124" s="66"/>
      <c r="F124" s="64"/>
      <c r="G124" s="44"/>
    </row>
    <row r="125" spans="1:7" ht="11.4" x14ac:dyDescent="0.2">
      <c r="A125" s="83">
        <v>510</v>
      </c>
      <c r="B125" s="64" t="s">
        <v>264</v>
      </c>
      <c r="C125" s="64"/>
      <c r="D125" s="65"/>
      <c r="E125" s="66"/>
      <c r="F125" s="64"/>
    </row>
    <row r="126" spans="1:7" ht="11.4" x14ac:dyDescent="0.2">
      <c r="A126" s="83" t="s">
        <v>289</v>
      </c>
      <c r="B126" s="64" t="s">
        <v>297</v>
      </c>
      <c r="C126" s="64" t="s">
        <v>27</v>
      </c>
      <c r="D126" s="65" t="s">
        <v>29</v>
      </c>
      <c r="E126" s="66">
        <v>240</v>
      </c>
      <c r="F126" s="64"/>
    </row>
    <row r="127" spans="1:7" ht="11.4" x14ac:dyDescent="0.2">
      <c r="A127" s="83" t="s">
        <v>290</v>
      </c>
      <c r="B127" s="64" t="s">
        <v>297</v>
      </c>
      <c r="C127" s="64" t="s">
        <v>22</v>
      </c>
      <c r="D127" s="65" t="s">
        <v>29</v>
      </c>
      <c r="E127" s="66">
        <v>300</v>
      </c>
      <c r="F127" s="64"/>
    </row>
    <row r="128" spans="1:7" ht="11.4" x14ac:dyDescent="0.2">
      <c r="A128" s="83" t="s">
        <v>291</v>
      </c>
      <c r="B128" s="64" t="s">
        <v>297</v>
      </c>
      <c r="C128" s="64" t="s">
        <v>49</v>
      </c>
      <c r="D128" s="65" t="s">
        <v>29</v>
      </c>
      <c r="E128" s="66"/>
      <c r="F128" s="64"/>
    </row>
    <row r="129" spans="1:6" ht="11.4" x14ac:dyDescent="0.2">
      <c r="A129" s="83" t="s">
        <v>292</v>
      </c>
      <c r="B129" s="64" t="s">
        <v>297</v>
      </c>
      <c r="C129" s="64" t="s">
        <v>25</v>
      </c>
      <c r="D129" s="65" t="s">
        <v>29</v>
      </c>
      <c r="E129" s="66"/>
      <c r="F129" s="64"/>
    </row>
    <row r="130" spans="1:6" ht="11.4" x14ac:dyDescent="0.2">
      <c r="A130" s="83" t="s">
        <v>293</v>
      </c>
      <c r="B130" s="64" t="s">
        <v>298</v>
      </c>
      <c r="C130" s="64" t="s">
        <v>27</v>
      </c>
      <c r="D130" s="65" t="s">
        <v>29</v>
      </c>
      <c r="E130" s="66">
        <v>180</v>
      </c>
      <c r="F130" s="64"/>
    </row>
    <row r="131" spans="1:6" ht="11.4" x14ac:dyDescent="0.2">
      <c r="A131" s="83" t="s">
        <v>294</v>
      </c>
      <c r="B131" s="64" t="s">
        <v>298</v>
      </c>
      <c r="C131" s="64" t="s">
        <v>22</v>
      </c>
      <c r="D131" s="65" t="s">
        <v>29</v>
      </c>
      <c r="E131" s="66">
        <v>240</v>
      </c>
      <c r="F131" s="64"/>
    </row>
    <row r="132" spans="1:6" ht="11.4" x14ac:dyDescent="0.2">
      <c r="A132" s="83" t="s">
        <v>295</v>
      </c>
      <c r="B132" s="64" t="s">
        <v>298</v>
      </c>
      <c r="C132" s="64" t="s">
        <v>49</v>
      </c>
      <c r="D132" s="65" t="s">
        <v>29</v>
      </c>
      <c r="E132" s="66">
        <v>550</v>
      </c>
      <c r="F132" s="64"/>
    </row>
    <row r="133" spans="1:6" ht="11.4" x14ac:dyDescent="0.2">
      <c r="A133" s="83" t="s">
        <v>296</v>
      </c>
      <c r="B133" s="64" t="s">
        <v>298</v>
      </c>
      <c r="C133" s="64" t="s">
        <v>25</v>
      </c>
      <c r="D133" s="65" t="s">
        <v>29</v>
      </c>
      <c r="E133" s="66">
        <v>740</v>
      </c>
      <c r="F133" s="64"/>
    </row>
    <row r="134" spans="1:6" ht="11.4" x14ac:dyDescent="0.2">
      <c r="A134" s="60" t="s">
        <v>191</v>
      </c>
      <c r="B134" s="60"/>
      <c r="C134" s="60"/>
      <c r="D134" s="60"/>
      <c r="E134" s="60"/>
      <c r="F134" s="60"/>
    </row>
    <row r="135" spans="1:6" ht="12.6" x14ac:dyDescent="0.2">
      <c r="A135" s="83">
        <v>601</v>
      </c>
      <c r="B135" s="64" t="s">
        <v>182</v>
      </c>
      <c r="C135" s="64"/>
      <c r="D135" s="65" t="s">
        <v>357</v>
      </c>
      <c r="E135" s="66">
        <v>1400</v>
      </c>
      <c r="F135" s="66">
        <v>4000</v>
      </c>
    </row>
    <row r="136" spans="1:6" ht="12.6" x14ac:dyDescent="0.2">
      <c r="A136" s="83" t="s">
        <v>192</v>
      </c>
      <c r="B136" s="64" t="s">
        <v>182</v>
      </c>
      <c r="C136" s="64" t="s">
        <v>195</v>
      </c>
      <c r="D136" s="65" t="s">
        <v>357</v>
      </c>
      <c r="E136" s="66">
        <v>1200</v>
      </c>
      <c r="F136" s="66">
        <v>4000</v>
      </c>
    </row>
    <row r="137" spans="1:6" ht="12.6" x14ac:dyDescent="0.2">
      <c r="A137" s="83" t="s">
        <v>194</v>
      </c>
      <c r="B137" s="64" t="s">
        <v>182</v>
      </c>
      <c r="C137" s="64" t="s">
        <v>196</v>
      </c>
      <c r="D137" s="65" t="s">
        <v>357</v>
      </c>
      <c r="E137" s="66">
        <v>1200</v>
      </c>
      <c r="F137" s="66">
        <v>4000</v>
      </c>
    </row>
    <row r="138" spans="1:6" ht="12.6" x14ac:dyDescent="0.2">
      <c r="A138" s="83" t="s">
        <v>197</v>
      </c>
      <c r="B138" s="64" t="s">
        <v>182</v>
      </c>
      <c r="C138" s="64"/>
      <c r="D138" s="65" t="s">
        <v>357</v>
      </c>
      <c r="E138" s="66"/>
      <c r="F138" s="66"/>
    </row>
    <row r="139" spans="1:6" ht="12.6" x14ac:dyDescent="0.2">
      <c r="A139" s="83">
        <v>602</v>
      </c>
      <c r="B139" s="64" t="s">
        <v>64</v>
      </c>
      <c r="C139" s="64"/>
      <c r="D139" s="65" t="s">
        <v>357</v>
      </c>
      <c r="E139" s="66">
        <v>650</v>
      </c>
      <c r="F139" s="66"/>
    </row>
    <row r="140" spans="1:6" ht="12.6" x14ac:dyDescent="0.2">
      <c r="A140" s="83" t="s">
        <v>193</v>
      </c>
      <c r="B140" s="64" t="s">
        <v>64</v>
      </c>
      <c r="C140" s="64" t="s">
        <v>195</v>
      </c>
      <c r="D140" s="65" t="s">
        <v>357</v>
      </c>
      <c r="E140" s="66">
        <v>1000</v>
      </c>
      <c r="F140" s="66"/>
    </row>
    <row r="141" spans="1:6" ht="12.6" x14ac:dyDescent="0.2">
      <c r="A141" s="83">
        <v>603</v>
      </c>
      <c r="B141" s="64" t="s">
        <v>133</v>
      </c>
      <c r="C141" s="64"/>
      <c r="D141" s="65" t="s">
        <v>357</v>
      </c>
      <c r="E141" s="66">
        <v>400</v>
      </c>
      <c r="F141" s="66"/>
    </row>
    <row r="142" spans="1:6" ht="11.4" x14ac:dyDescent="0.2">
      <c r="A142" s="83">
        <v>604</v>
      </c>
      <c r="B142" s="64" t="s">
        <v>251</v>
      </c>
      <c r="C142" s="64"/>
      <c r="D142" s="65"/>
      <c r="E142" s="66"/>
      <c r="F142" s="66"/>
    </row>
    <row r="143" spans="1:6" ht="11.4" x14ac:dyDescent="0.2">
      <c r="A143" s="83" t="s">
        <v>252</v>
      </c>
      <c r="B143" s="64" t="s">
        <v>281</v>
      </c>
      <c r="C143" s="64" t="s">
        <v>340</v>
      </c>
      <c r="D143" s="65" t="s">
        <v>29</v>
      </c>
      <c r="E143" s="66">
        <v>150</v>
      </c>
      <c r="F143" s="66">
        <v>900</v>
      </c>
    </row>
    <row r="144" spans="1:6" ht="11.4" x14ac:dyDescent="0.2">
      <c r="A144" s="83" t="s">
        <v>253</v>
      </c>
      <c r="B144" s="64" t="s">
        <v>251</v>
      </c>
      <c r="C144" s="64"/>
      <c r="D144" s="65" t="s">
        <v>29</v>
      </c>
      <c r="E144" s="66"/>
      <c r="F144" s="64"/>
    </row>
    <row r="145" spans="1:6" ht="11.4" x14ac:dyDescent="0.2">
      <c r="A145" s="83">
        <v>605</v>
      </c>
      <c r="B145" s="64" t="s">
        <v>56</v>
      </c>
      <c r="C145" s="64" t="s">
        <v>82</v>
      </c>
      <c r="D145" s="65" t="s">
        <v>35</v>
      </c>
      <c r="E145" s="66">
        <v>15000</v>
      </c>
      <c r="F145" s="64"/>
    </row>
    <row r="146" spans="1:6" ht="12.6" x14ac:dyDescent="0.2">
      <c r="A146" s="88">
        <v>606</v>
      </c>
      <c r="B146" s="64" t="s">
        <v>316</v>
      </c>
      <c r="C146" s="64"/>
      <c r="D146" s="65" t="s">
        <v>357</v>
      </c>
      <c r="E146" s="66"/>
      <c r="F146" s="72"/>
    </row>
    <row r="147" spans="1:6" ht="12.6" x14ac:dyDescent="0.2">
      <c r="A147" s="88" t="s">
        <v>338</v>
      </c>
      <c r="B147" s="64" t="s">
        <v>316</v>
      </c>
      <c r="C147" s="64" t="s">
        <v>337</v>
      </c>
      <c r="D147" s="65" t="s">
        <v>357</v>
      </c>
      <c r="E147" s="66">
        <v>50</v>
      </c>
      <c r="F147" s="72"/>
    </row>
    <row r="148" spans="1:6" ht="12.6" x14ac:dyDescent="0.2">
      <c r="A148" s="88" t="s">
        <v>339</v>
      </c>
      <c r="B148" s="64" t="s">
        <v>316</v>
      </c>
      <c r="C148" s="64" t="s">
        <v>41</v>
      </c>
      <c r="D148" s="65" t="s">
        <v>357</v>
      </c>
      <c r="E148" s="66">
        <v>120</v>
      </c>
      <c r="F148" s="64"/>
    </row>
    <row r="149" spans="1:6" ht="11.4" x14ac:dyDescent="0.2">
      <c r="A149" s="60" t="s">
        <v>180</v>
      </c>
      <c r="B149" s="60"/>
      <c r="C149" s="60"/>
      <c r="D149" s="60"/>
      <c r="E149" s="60"/>
      <c r="F149" s="60"/>
    </row>
    <row r="150" spans="1:6" ht="11.4" x14ac:dyDescent="0.2">
      <c r="A150" s="83">
        <v>1001</v>
      </c>
      <c r="B150" s="64" t="s">
        <v>38</v>
      </c>
      <c r="C150" s="64"/>
      <c r="D150" s="65" t="s">
        <v>29</v>
      </c>
      <c r="E150" s="66">
        <v>15</v>
      </c>
      <c r="F150" s="64"/>
    </row>
    <row r="151" spans="1:6" ht="11.4" x14ac:dyDescent="0.2">
      <c r="A151" s="83">
        <v>1002</v>
      </c>
      <c r="B151" s="64" t="s">
        <v>31</v>
      </c>
      <c r="C151" s="64"/>
      <c r="D151" s="65" t="s">
        <v>29</v>
      </c>
      <c r="E151" s="66">
        <v>18</v>
      </c>
      <c r="F151" s="64"/>
    </row>
    <row r="152" spans="1:6" ht="11.4" x14ac:dyDescent="0.2">
      <c r="A152" s="83">
        <v>1003</v>
      </c>
      <c r="B152" s="64" t="s">
        <v>57</v>
      </c>
      <c r="C152" s="64"/>
      <c r="D152" s="65" t="s">
        <v>29</v>
      </c>
      <c r="E152" s="66">
        <v>35</v>
      </c>
      <c r="F152" s="64"/>
    </row>
    <row r="153" spans="1:6" ht="11.4" x14ac:dyDescent="0.2">
      <c r="A153" s="83">
        <v>1004</v>
      </c>
      <c r="B153" s="64" t="s">
        <v>33</v>
      </c>
      <c r="C153" s="64"/>
      <c r="D153" s="65" t="s">
        <v>11</v>
      </c>
      <c r="E153" s="66">
        <v>500</v>
      </c>
      <c r="F153" s="64"/>
    </row>
    <row r="154" spans="1:6" ht="11.4" x14ac:dyDescent="0.2">
      <c r="A154" s="83">
        <v>1005</v>
      </c>
      <c r="B154" s="64" t="s">
        <v>4</v>
      </c>
      <c r="C154" s="64"/>
      <c r="D154" s="65" t="s">
        <v>35</v>
      </c>
      <c r="E154" s="66">
        <v>250</v>
      </c>
      <c r="F154" s="64"/>
    </row>
    <row r="155" spans="1:6" ht="11.4" x14ac:dyDescent="0.2">
      <c r="A155" s="83">
        <v>1006</v>
      </c>
      <c r="B155" s="64" t="s">
        <v>3</v>
      </c>
      <c r="C155" s="64"/>
      <c r="D155" s="65" t="s">
        <v>35</v>
      </c>
      <c r="E155" s="66">
        <v>3000</v>
      </c>
      <c r="F155" s="64"/>
    </row>
    <row r="156" spans="1:6" ht="11.4" x14ac:dyDescent="0.2">
      <c r="A156" s="83">
        <v>1007</v>
      </c>
      <c r="B156" s="64" t="s">
        <v>303</v>
      </c>
      <c r="C156" s="64"/>
      <c r="D156" s="65" t="s">
        <v>35</v>
      </c>
      <c r="E156" s="66">
        <v>10000</v>
      </c>
      <c r="F156" s="64"/>
    </row>
    <row r="157" spans="1:6" ht="11.4" x14ac:dyDescent="0.2">
      <c r="A157" s="83">
        <v>1008</v>
      </c>
      <c r="B157" s="64" t="s">
        <v>304</v>
      </c>
      <c r="C157" s="64"/>
      <c r="D157" s="65" t="s">
        <v>35</v>
      </c>
      <c r="E157" s="66">
        <v>25000</v>
      </c>
      <c r="F157" s="64"/>
    </row>
    <row r="158" spans="1:6" ht="11.4" x14ac:dyDescent="0.2">
      <c r="A158" s="83">
        <v>1009</v>
      </c>
      <c r="B158" s="64" t="s">
        <v>305</v>
      </c>
      <c r="C158" s="64"/>
      <c r="D158" s="65" t="s">
        <v>35</v>
      </c>
      <c r="E158" s="66">
        <v>5000</v>
      </c>
      <c r="F158" s="64"/>
    </row>
    <row r="159" spans="1:6" ht="11.4" x14ac:dyDescent="0.2">
      <c r="A159" s="88">
        <v>1010</v>
      </c>
      <c r="B159" s="64" t="s">
        <v>360</v>
      </c>
      <c r="C159" s="64"/>
      <c r="D159" s="65" t="s">
        <v>35</v>
      </c>
      <c r="E159" s="66">
        <v>8000</v>
      </c>
      <c r="F159" s="64"/>
    </row>
    <row r="160" spans="1:6" ht="11.4" x14ac:dyDescent="0.2">
      <c r="A160" s="60" t="s">
        <v>181</v>
      </c>
      <c r="B160" s="60"/>
      <c r="C160" s="60"/>
      <c r="D160" s="60"/>
      <c r="E160" s="60"/>
      <c r="F160" s="60"/>
    </row>
    <row r="161" spans="1:6" ht="12.6" x14ac:dyDescent="0.2">
      <c r="A161" s="83">
        <v>2001</v>
      </c>
      <c r="B161" s="64" t="s">
        <v>119</v>
      </c>
      <c r="C161" s="64" t="s">
        <v>120</v>
      </c>
      <c r="D161" s="65" t="s">
        <v>357</v>
      </c>
      <c r="E161" s="66">
        <v>5</v>
      </c>
      <c r="F161" s="70"/>
    </row>
    <row r="162" spans="1:6" ht="11.4" x14ac:dyDescent="0.2">
      <c r="A162" s="83">
        <v>2002</v>
      </c>
      <c r="B162" s="64" t="s">
        <v>42</v>
      </c>
      <c r="C162" s="64"/>
      <c r="D162" s="65" t="s">
        <v>30</v>
      </c>
      <c r="E162" s="66">
        <v>8</v>
      </c>
      <c r="F162" s="64"/>
    </row>
    <row r="163" spans="1:6" ht="11.4" x14ac:dyDescent="0.2">
      <c r="A163" s="83">
        <v>2003</v>
      </c>
      <c r="B163" s="64" t="s">
        <v>60</v>
      </c>
      <c r="C163" s="64"/>
      <c r="D163" s="65" t="s">
        <v>30</v>
      </c>
      <c r="E163" s="66">
        <v>12</v>
      </c>
      <c r="F163" s="64"/>
    </row>
    <row r="164" spans="1:6" ht="11.4" x14ac:dyDescent="0.2">
      <c r="A164" s="83">
        <v>2004</v>
      </c>
      <c r="B164" s="64" t="s">
        <v>15</v>
      </c>
      <c r="C164" s="64"/>
      <c r="D164" s="65" t="s">
        <v>30</v>
      </c>
      <c r="E164" s="66">
        <v>13</v>
      </c>
      <c r="F164" s="64"/>
    </row>
    <row r="165" spans="1:6" ht="11.4" x14ac:dyDescent="0.2">
      <c r="A165" s="83">
        <v>2005</v>
      </c>
      <c r="B165" s="64" t="s">
        <v>45</v>
      </c>
      <c r="C165" s="64"/>
      <c r="D165" s="65" t="s">
        <v>30</v>
      </c>
      <c r="E165" s="66">
        <v>15</v>
      </c>
      <c r="F165" s="64"/>
    </row>
    <row r="166" spans="1:6" ht="11.4" x14ac:dyDescent="0.2">
      <c r="A166" s="83">
        <v>2006</v>
      </c>
      <c r="B166" s="64" t="s">
        <v>21</v>
      </c>
      <c r="C166" s="64"/>
      <c r="D166" s="65" t="s">
        <v>30</v>
      </c>
      <c r="E166" s="66">
        <v>12</v>
      </c>
      <c r="F166" s="64"/>
    </row>
    <row r="167" spans="1:6" ht="11.4" x14ac:dyDescent="0.2">
      <c r="A167" s="83">
        <v>2007</v>
      </c>
      <c r="B167" s="64" t="s">
        <v>7</v>
      </c>
      <c r="C167" s="64"/>
      <c r="D167" s="65" t="s">
        <v>35</v>
      </c>
      <c r="E167" s="66">
        <v>40</v>
      </c>
      <c r="F167" s="64"/>
    </row>
    <row r="168" spans="1:6" ht="11.4" x14ac:dyDescent="0.2">
      <c r="A168" s="83">
        <v>2008</v>
      </c>
      <c r="B168" s="64" t="s">
        <v>7</v>
      </c>
      <c r="C168" s="64"/>
      <c r="D168" s="65" t="s">
        <v>35</v>
      </c>
      <c r="E168" s="66">
        <v>65</v>
      </c>
      <c r="F168" s="64"/>
    </row>
    <row r="169" spans="1:6" ht="12.6" x14ac:dyDescent="0.2">
      <c r="A169" s="83">
        <v>2009</v>
      </c>
      <c r="B169" s="64" t="s">
        <v>41</v>
      </c>
      <c r="C169" s="64" t="s">
        <v>121</v>
      </c>
      <c r="D169" s="65" t="s">
        <v>357</v>
      </c>
      <c r="E169" s="66">
        <v>50</v>
      </c>
      <c r="F169" s="64"/>
    </row>
    <row r="170" spans="1:6" ht="12.75" customHeight="1" x14ac:dyDescent="0.2">
      <c r="A170" s="83">
        <v>2010</v>
      </c>
      <c r="B170" s="64" t="s">
        <v>58</v>
      </c>
      <c r="C170" s="64"/>
      <c r="D170" s="65" t="s">
        <v>355</v>
      </c>
      <c r="E170" s="66">
        <v>1200</v>
      </c>
      <c r="F170" s="64"/>
    </row>
    <row r="171" spans="1:6" ht="12.75" customHeight="1" x14ac:dyDescent="0.2">
      <c r="A171" s="71"/>
      <c r="B171" s="60"/>
      <c r="C171" s="60"/>
      <c r="D171" s="60"/>
      <c r="E171" s="60"/>
      <c r="F171" s="60"/>
    </row>
    <row r="172" spans="1:6" ht="12.75" customHeight="1" x14ac:dyDescent="0.25">
      <c r="A172" s="78"/>
      <c r="B172" s="78" t="s">
        <v>112</v>
      </c>
      <c r="C172" s="78" t="s">
        <v>114</v>
      </c>
      <c r="D172" s="79" t="s">
        <v>113</v>
      </c>
      <c r="E172" s="80">
        <v>0.05</v>
      </c>
      <c r="F172" s="78"/>
    </row>
    <row r="173" spans="1:6" ht="12.75" customHeight="1" x14ac:dyDescent="0.25">
      <c r="A173" s="78"/>
      <c r="B173" s="78" t="s">
        <v>115</v>
      </c>
      <c r="C173" s="78" t="s">
        <v>114</v>
      </c>
      <c r="D173" s="79" t="s">
        <v>113</v>
      </c>
      <c r="E173" s="80">
        <v>0.05</v>
      </c>
      <c r="F173" s="78"/>
    </row>
    <row r="174" spans="1:6" ht="12.75" customHeight="1" x14ac:dyDescent="0.25">
      <c r="A174" s="78"/>
      <c r="B174" s="78" t="s">
        <v>116</v>
      </c>
      <c r="C174" s="78" t="s">
        <v>114</v>
      </c>
      <c r="D174" s="79" t="s">
        <v>113</v>
      </c>
      <c r="E174" s="80">
        <v>0.05</v>
      </c>
      <c r="F174" s="78"/>
    </row>
    <row r="175" spans="1:6" ht="12.75" customHeight="1" x14ac:dyDescent="0.25">
      <c r="A175" s="78"/>
      <c r="B175" s="81" t="s">
        <v>69</v>
      </c>
      <c r="C175" s="78"/>
      <c r="D175" s="78"/>
      <c r="E175" s="82">
        <f>SUM(E172:E174)</f>
        <v>0.15000000000000002</v>
      </c>
      <c r="F175" s="78"/>
    </row>
  </sheetData>
  <phoneticPr fontId="0" type="noConversion"/>
  <pageMargins left="0.75" right="0.75" top="1" bottom="1" header="0.5" footer="0.5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1"/>
  <sheetViews>
    <sheetView zoomScale="90" zoomScaleNormal="90" workbookViewId="0">
      <selection activeCell="D24" sqref="D24"/>
    </sheetView>
  </sheetViews>
  <sheetFormatPr defaultRowHeight="13.2" x14ac:dyDescent="0.25"/>
  <cols>
    <col min="2" max="2" width="6.44140625" customWidth="1"/>
    <col min="3" max="3" width="26.33203125" customWidth="1"/>
    <col min="4" max="4" width="18.44140625" customWidth="1"/>
    <col min="5" max="5" width="14.88671875" customWidth="1"/>
    <col min="6" max="6" width="14.21875" customWidth="1"/>
    <col min="7" max="7" width="16.6640625" customWidth="1"/>
    <col min="8" max="8" width="12.33203125" customWidth="1"/>
    <col min="9" max="9" width="15.109375" customWidth="1"/>
    <col min="10" max="10" width="9.77734375" customWidth="1"/>
    <col min="11" max="11" width="18.5546875" customWidth="1"/>
    <col min="12" max="12" width="16.6640625" customWidth="1"/>
    <col min="13" max="13" width="12.5546875" bestFit="1" customWidth="1"/>
  </cols>
  <sheetData>
    <row r="2" spans="2:12" x14ac:dyDescent="0.25">
      <c r="B2" s="94" t="s">
        <v>379</v>
      </c>
    </row>
    <row r="4" spans="2:12" x14ac:dyDescent="0.25">
      <c r="B4" s="148" t="s">
        <v>67</v>
      </c>
      <c r="C4" s="148" t="s">
        <v>68</v>
      </c>
      <c r="D4" s="148" t="s">
        <v>366</v>
      </c>
      <c r="E4" s="150" t="s">
        <v>380</v>
      </c>
      <c r="F4" s="151"/>
      <c r="G4" s="151"/>
      <c r="H4" s="151"/>
      <c r="I4" s="151"/>
      <c r="J4" s="152"/>
      <c r="K4" s="148" t="s">
        <v>378</v>
      </c>
      <c r="L4" s="148" t="s">
        <v>375</v>
      </c>
    </row>
    <row r="5" spans="2:12" ht="53.25" customHeight="1" x14ac:dyDescent="0.25">
      <c r="B5" s="149"/>
      <c r="C5" s="149"/>
      <c r="D5" s="149"/>
      <c r="E5" s="93">
        <v>2023</v>
      </c>
      <c r="F5" s="93">
        <v>2024</v>
      </c>
      <c r="G5" s="147">
        <v>2025</v>
      </c>
      <c r="H5" s="93">
        <v>2026</v>
      </c>
      <c r="I5" s="93" t="s">
        <v>69</v>
      </c>
      <c r="J5" s="93" t="s">
        <v>129</v>
      </c>
      <c r="K5" s="149"/>
      <c r="L5" s="149"/>
    </row>
    <row r="6" spans="2:12" x14ac:dyDescent="0.25">
      <c r="B6" s="1">
        <v>1</v>
      </c>
      <c r="C6" s="9" t="s">
        <v>321</v>
      </c>
      <c r="D6" s="10">
        <f t="shared" ref="D6:D11" si="0">I6+K6</f>
        <v>250699.99999999997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f>'1.Hulja alevik'!I22+'1.Hulja alevik'!I43</f>
        <v>250699.99999999997</v>
      </c>
      <c r="L6" s="10">
        <v>0</v>
      </c>
    </row>
    <row r="7" spans="2:12" x14ac:dyDescent="0.25">
      <c r="B7" s="1">
        <v>2</v>
      </c>
      <c r="C7" s="9" t="s">
        <v>322</v>
      </c>
      <c r="D7" s="10">
        <f>I7+K7</f>
        <v>388987.49999999994</v>
      </c>
      <c r="E7" s="10">
        <v>0</v>
      </c>
      <c r="F7" s="10">
        <v>0</v>
      </c>
      <c r="G7" s="10">
        <v>0</v>
      </c>
      <c r="H7" s="10">
        <v>0</v>
      </c>
      <c r="I7" s="10">
        <f>SUM(E7+F7+G7+H7)</f>
        <v>0</v>
      </c>
      <c r="J7" s="10">
        <v>0</v>
      </c>
      <c r="K7" s="10">
        <f>'2.Kadrina alevik'!I20</f>
        <v>388987.49999999994</v>
      </c>
      <c r="L7" s="10">
        <f>'2.Kadrina alevik'!I21</f>
        <v>388987.49999999994</v>
      </c>
    </row>
    <row r="8" spans="2:12" x14ac:dyDescent="0.25">
      <c r="B8" s="136">
        <v>3</v>
      </c>
      <c r="C8" s="137" t="s">
        <v>324</v>
      </c>
      <c r="D8" s="138">
        <f t="shared" si="0"/>
        <v>209012.49999999997</v>
      </c>
      <c r="E8" s="138">
        <f t="shared" ref="E8:E15" si="1">$I8*25%</f>
        <v>0</v>
      </c>
      <c r="F8" s="138">
        <f t="shared" ref="F8:H15" si="2">$I8*25%</f>
        <v>0</v>
      </c>
      <c r="G8" s="138">
        <f t="shared" si="2"/>
        <v>0</v>
      </c>
      <c r="H8" s="138">
        <f t="shared" si="2"/>
        <v>0</v>
      </c>
      <c r="I8" s="138">
        <f>'3.Kihlevere küla'!I23</f>
        <v>0</v>
      </c>
      <c r="J8" s="138">
        <v>0</v>
      </c>
      <c r="K8" s="138">
        <f>'3.Kihlevere küla'!I24</f>
        <v>209012.49999999997</v>
      </c>
      <c r="L8" s="138">
        <v>0</v>
      </c>
    </row>
    <row r="9" spans="2:12" x14ac:dyDescent="0.25">
      <c r="B9" s="136">
        <v>4</v>
      </c>
      <c r="C9" s="137" t="s">
        <v>323</v>
      </c>
      <c r="D9" s="138">
        <f t="shared" si="0"/>
        <v>74520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f>'4.Kiku küla'!I15</f>
        <v>74520</v>
      </c>
      <c r="L9" s="138">
        <v>0</v>
      </c>
    </row>
    <row r="10" spans="2:12" x14ac:dyDescent="0.2">
      <c r="B10" s="139">
        <v>5</v>
      </c>
      <c r="C10" s="137" t="s">
        <v>325</v>
      </c>
      <c r="D10" s="138">
        <v>0</v>
      </c>
      <c r="E10" s="138">
        <v>0</v>
      </c>
      <c r="F10" s="138">
        <v>0</v>
      </c>
      <c r="G10" s="138">
        <f t="shared" ref="G10" si="3">$I10*0</f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</row>
    <row r="11" spans="2:12" s="92" customFormat="1" x14ac:dyDescent="0.25">
      <c r="B11" s="140">
        <v>6</v>
      </c>
      <c r="C11" s="141" t="s">
        <v>326</v>
      </c>
      <c r="D11" s="142">
        <f t="shared" si="0"/>
        <v>83317.5</v>
      </c>
      <c r="E11" s="142">
        <f t="shared" si="1"/>
        <v>0</v>
      </c>
      <c r="F11" s="142">
        <f t="shared" si="2"/>
        <v>0</v>
      </c>
      <c r="G11" s="142">
        <f t="shared" si="2"/>
        <v>0</v>
      </c>
      <c r="H11" s="142">
        <f t="shared" si="2"/>
        <v>0</v>
      </c>
      <c r="I11" s="142">
        <f>'6.Neeruti küla'!I22+'6.Neeruti küla'!I40+'6.Neeruti küla'!I58</f>
        <v>0</v>
      </c>
      <c r="J11" s="138">
        <v>0</v>
      </c>
      <c r="K11" s="142">
        <f>'6.Neeruti küla'!I23+'6.Neeruti küla'!I41+'6.Neeruti küla'!I59</f>
        <v>83317.5</v>
      </c>
      <c r="L11" s="138">
        <v>0</v>
      </c>
    </row>
    <row r="12" spans="2:12" x14ac:dyDescent="0.2">
      <c r="B12" s="139">
        <v>7</v>
      </c>
      <c r="C12" s="143" t="s">
        <v>327</v>
      </c>
      <c r="D12" s="142">
        <f>I12+K12</f>
        <v>256449.99999999997</v>
      </c>
      <c r="E12" s="142">
        <v>0</v>
      </c>
      <c r="F12" s="142">
        <v>0</v>
      </c>
      <c r="G12" s="142">
        <f>I12</f>
        <v>246789.99999999997</v>
      </c>
      <c r="H12" s="142">
        <v>0</v>
      </c>
      <c r="I12" s="142">
        <f>'7.Ridaküla'!I27+'7.Ridaküla'!I45</f>
        <v>246789.99999999997</v>
      </c>
      <c r="J12" s="138">
        <v>0</v>
      </c>
      <c r="K12" s="142">
        <f>'7.Ridaküla'!I28+'7.Ridaküla'!I46</f>
        <v>9660</v>
      </c>
      <c r="L12" s="138">
        <v>0</v>
      </c>
    </row>
    <row r="13" spans="2:12" x14ac:dyDescent="0.2">
      <c r="B13" s="139">
        <v>8</v>
      </c>
      <c r="C13" s="143" t="s">
        <v>328</v>
      </c>
      <c r="D13" s="142">
        <f t="shared" ref="D13:D15" si="4">I13+K13</f>
        <v>74520</v>
      </c>
      <c r="E13" s="142">
        <f t="shared" si="1"/>
        <v>0</v>
      </c>
      <c r="F13" s="142">
        <f t="shared" si="2"/>
        <v>0</v>
      </c>
      <c r="G13" s="142">
        <f t="shared" si="2"/>
        <v>0</v>
      </c>
      <c r="H13" s="142">
        <f t="shared" si="2"/>
        <v>0</v>
      </c>
      <c r="I13" s="142">
        <f>'8.Salda küla'!I20+'8.Salda küla'!I38+'8.Salda küla'!I56</f>
        <v>0</v>
      </c>
      <c r="J13" s="138">
        <v>0</v>
      </c>
      <c r="K13" s="142">
        <f>'8.Salda küla'!I21+'8.Salda küla'!I39+'8.Salda küla'!I57</f>
        <v>74520</v>
      </c>
      <c r="L13" s="138">
        <v>0</v>
      </c>
    </row>
    <row r="14" spans="2:12" x14ac:dyDescent="0.2">
      <c r="B14" s="139">
        <v>9</v>
      </c>
      <c r="C14" s="143" t="s">
        <v>329</v>
      </c>
      <c r="D14" s="142">
        <f t="shared" si="4"/>
        <v>247480</v>
      </c>
      <c r="E14" s="142">
        <f t="shared" si="1"/>
        <v>0</v>
      </c>
      <c r="F14" s="142">
        <f t="shared" si="2"/>
        <v>0</v>
      </c>
      <c r="G14" s="142">
        <f t="shared" si="2"/>
        <v>0</v>
      </c>
      <c r="H14" s="142">
        <f t="shared" si="2"/>
        <v>0</v>
      </c>
      <c r="I14" s="142">
        <f>'9.Viitna küla'!I23+'9.Viitna küla'!I46</f>
        <v>0</v>
      </c>
      <c r="J14" s="138">
        <v>0</v>
      </c>
      <c r="K14" s="142">
        <f>'9.Viitna küla'!I24+'9.Viitna küla'!I47</f>
        <v>247480</v>
      </c>
      <c r="L14" s="138">
        <v>0</v>
      </c>
    </row>
    <row r="15" spans="2:12" x14ac:dyDescent="0.2">
      <c r="B15" s="139">
        <v>10</v>
      </c>
      <c r="C15" s="143" t="s">
        <v>330</v>
      </c>
      <c r="D15" s="142">
        <f t="shared" si="4"/>
        <v>190210</v>
      </c>
      <c r="E15" s="142">
        <f t="shared" si="1"/>
        <v>0</v>
      </c>
      <c r="F15" s="142">
        <f t="shared" si="2"/>
        <v>0</v>
      </c>
      <c r="G15" s="142">
        <f t="shared" si="2"/>
        <v>0</v>
      </c>
      <c r="H15" s="142">
        <f t="shared" si="2"/>
        <v>0</v>
      </c>
      <c r="I15" s="142">
        <f>'10.Vohnja küla'!I22+'10.Vohnja küla'!I42</f>
        <v>0</v>
      </c>
      <c r="J15" s="138">
        <v>0</v>
      </c>
      <c r="K15" s="142">
        <f>'10.Vohnja küla'!I23+'10.Vohnja küla'!I43</f>
        <v>190210</v>
      </c>
      <c r="L15" s="138">
        <v>0</v>
      </c>
    </row>
    <row r="16" spans="2:12" x14ac:dyDescent="0.2">
      <c r="B16" s="2"/>
      <c r="C16" s="3" t="s">
        <v>69</v>
      </c>
      <c r="D16" s="89">
        <f>SUM(D6:D15)</f>
        <v>1775197.4999999998</v>
      </c>
      <c r="E16" s="89">
        <f t="shared" ref="E16:H16" si="5">SUM(E6:E15)</f>
        <v>0</v>
      </c>
      <c r="F16" s="89">
        <f>SUM(F6:F15)</f>
        <v>0</v>
      </c>
      <c r="G16" s="89">
        <f>SUM(G6:G15)</f>
        <v>246789.99999999997</v>
      </c>
      <c r="H16" s="89">
        <f t="shared" si="5"/>
        <v>0</v>
      </c>
      <c r="I16" s="89">
        <f>SUM(I6:I15)</f>
        <v>246789.99999999997</v>
      </c>
      <c r="J16" s="89">
        <v>0</v>
      </c>
      <c r="K16" s="89">
        <f>SUM(K6:K15)</f>
        <v>1528407.5</v>
      </c>
      <c r="L16" s="89">
        <f>SUM(L6:L15)</f>
        <v>388987.49999999994</v>
      </c>
    </row>
    <row r="21" ht="13.2" customHeight="1" x14ac:dyDescent="0.25"/>
  </sheetData>
  <mergeCells count="6">
    <mergeCell ref="L4:L5"/>
    <mergeCell ref="K4:K5"/>
    <mergeCell ref="D4:D5"/>
    <mergeCell ref="C4:C5"/>
    <mergeCell ref="B4:B5"/>
    <mergeCell ref="E4:J4"/>
  </mergeCells>
  <phoneticPr fontId="2" type="noConversion"/>
  <pageMargins left="0.7" right="0.7" top="0.75" bottom="0.75" header="0.3" footer="0.3"/>
  <pageSetup paperSize="8" orientation="landscape" r:id="rId1"/>
  <ignoredErrors>
    <ignoredError sqref="G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8"/>
  <sheetViews>
    <sheetView view="pageBreakPreview" topLeftCell="C1" zoomScale="90" zoomScaleNormal="85" zoomScaleSheetLayoutView="90" workbookViewId="0">
      <selection activeCell="G20" sqref="G20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349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84" t="s">
        <v>91</v>
      </c>
      <c r="I5" s="91">
        <v>0</v>
      </c>
      <c r="J5" s="47"/>
      <c r="M5" s="90"/>
      <c r="N5" s="90"/>
    </row>
    <row r="6" spans="1:14" ht="11.4" hidden="1" x14ac:dyDescent="0.2">
      <c r="A6" s="12"/>
      <c r="B6" s="13"/>
      <c r="C6" s="18" t="s">
        <v>266</v>
      </c>
      <c r="I6" s="37"/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84" t="s">
        <v>92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84" t="s">
        <v>93</v>
      </c>
      <c r="I8" s="91">
        <v>0</v>
      </c>
      <c r="J8" s="47"/>
      <c r="M8" s="90"/>
      <c r="N8" s="90"/>
    </row>
    <row r="9" spans="1:14" ht="11.4" x14ac:dyDescent="0.2">
      <c r="A9" s="12"/>
      <c r="B9" s="13"/>
      <c r="C9" s="48" t="s">
        <v>74</v>
      </c>
      <c r="I9" s="38"/>
      <c r="J9" s="47"/>
      <c r="M9" s="90"/>
      <c r="N9" s="90"/>
    </row>
    <row r="10" spans="1:14" ht="11.4" x14ac:dyDescent="0.2">
      <c r="A10" s="96"/>
      <c r="B10" s="51"/>
      <c r="C10" s="18" t="s">
        <v>267</v>
      </c>
      <c r="D10" s="19"/>
      <c r="E10" s="20"/>
      <c r="F10" s="21"/>
      <c r="G10" s="20"/>
      <c r="H10" s="20"/>
      <c r="I10" s="38"/>
      <c r="J10" s="47"/>
    </row>
    <row r="11" spans="1:14" ht="11.4" hidden="1" x14ac:dyDescent="0.2">
      <c r="A11" s="96"/>
      <c r="B11" s="51"/>
      <c r="C11" s="84" t="s">
        <v>268</v>
      </c>
      <c r="D11" s="19"/>
      <c r="E11" s="20"/>
      <c r="F11" s="21"/>
      <c r="G11" s="20"/>
      <c r="H11" s="20"/>
      <c r="I11" s="91">
        <v>0</v>
      </c>
      <c r="J11" s="47"/>
    </row>
    <row r="12" spans="1:14" ht="11.4" x14ac:dyDescent="0.2">
      <c r="A12" s="96"/>
      <c r="B12" s="51"/>
      <c r="C12" s="84" t="s">
        <v>270</v>
      </c>
      <c r="D12" s="27"/>
      <c r="E12" s="47"/>
      <c r="F12" s="47"/>
      <c r="G12" s="47"/>
      <c r="H12" s="47"/>
      <c r="I12" s="91">
        <f>SUM(I13)</f>
        <v>19800</v>
      </c>
      <c r="J12" s="47"/>
    </row>
    <row r="13" spans="1:14" ht="11.4" x14ac:dyDescent="0.2">
      <c r="A13" s="96">
        <v>201</v>
      </c>
      <c r="B13" s="97" t="s">
        <v>128</v>
      </c>
      <c r="C13" s="22" t="str">
        <f>VLOOKUP(A13,Uhikhinnad!$A$6:$F$170,2,FALSE)</f>
        <v>survetoru</v>
      </c>
      <c r="D13" s="101" t="str">
        <f>VLOOKUP(A13,Uhikhinnad!$A$6:$F$170,3,FALSE)</f>
        <v>De32-De110</v>
      </c>
      <c r="E13" s="23" t="str">
        <f>VLOOKUP(A13,Uhikhinnad!$A$6:$F$170,4,FALSE)</f>
        <v>m</v>
      </c>
      <c r="F13" s="24">
        <v>165</v>
      </c>
      <c r="G13" s="23">
        <f>VLOOKUP(A13,Uhikhinnad!$A$6:$F$170,5,FALSE)</f>
        <v>120</v>
      </c>
      <c r="H13" s="23">
        <f>VLOOKUP(A13,Uhikhinnad!$A$6:$F$170,6,FALSE)</f>
        <v>0</v>
      </c>
      <c r="I13" s="37">
        <f>F13*G13+H13</f>
        <v>19800</v>
      </c>
      <c r="J13" s="47"/>
    </row>
    <row r="14" spans="1:14" ht="11.4" x14ac:dyDescent="0.2">
      <c r="A14" s="96"/>
      <c r="B14" s="51"/>
      <c r="C14" s="18" t="s">
        <v>83</v>
      </c>
      <c r="D14" s="19"/>
      <c r="E14" s="20"/>
      <c r="F14" s="21"/>
      <c r="G14" s="20"/>
      <c r="H14" s="20"/>
      <c r="I14" s="38"/>
      <c r="J14" s="47"/>
    </row>
    <row r="15" spans="1:14" ht="11.4" x14ac:dyDescent="0.2">
      <c r="A15" s="96"/>
      <c r="B15" s="51"/>
      <c r="C15" s="95" t="s">
        <v>271</v>
      </c>
      <c r="D15" s="27"/>
      <c r="E15" s="47"/>
      <c r="F15" s="47"/>
      <c r="G15" s="47"/>
      <c r="H15" s="47"/>
      <c r="I15" s="91">
        <f>SUM(I16:I20)</f>
        <v>198200</v>
      </c>
      <c r="J15" s="47"/>
    </row>
    <row r="16" spans="1:14" ht="11.4" x14ac:dyDescent="0.2">
      <c r="A16" s="96" t="s">
        <v>212</v>
      </c>
      <c r="B16" s="97" t="s">
        <v>127</v>
      </c>
      <c r="C16" s="22" t="str">
        <f>VLOOKUP(A16,Uhikhinnad!$A$6:$F$170,2,FALSE)</f>
        <v>tuletõrjevee mahuti rajamine</v>
      </c>
      <c r="D16" s="101" t="s">
        <v>352</v>
      </c>
      <c r="E16" s="23" t="str">
        <f>VLOOKUP(A16,Uhikhinnad!$A$6:$F$170,4,FALSE)</f>
        <v>m3</v>
      </c>
      <c r="F16" s="24">
        <v>162</v>
      </c>
      <c r="G16" s="23">
        <f>VLOOKUP(A16,Uhikhinnad!$A$6:$F$170,5,FALSE)</f>
        <v>400</v>
      </c>
      <c r="H16" s="23">
        <f>VLOOKUP(A16,Uhikhinnad!$A$6:$F$170,6,FALSE)</f>
        <v>0</v>
      </c>
      <c r="I16" s="37">
        <f>F16*G16+H16</f>
        <v>64800</v>
      </c>
      <c r="J16" s="47"/>
    </row>
    <row r="17" spans="1:15" ht="11.4" x14ac:dyDescent="0.2">
      <c r="A17" s="96" t="s">
        <v>212</v>
      </c>
      <c r="B17" s="97" t="s">
        <v>127</v>
      </c>
      <c r="C17" s="22" t="str">
        <f>VLOOKUP(A17,Uhikhinnad!$A$6:$F$170,2,FALSE)</f>
        <v>tuletõrjevee mahuti rajamine</v>
      </c>
      <c r="D17" s="101" t="s">
        <v>353</v>
      </c>
      <c r="E17" s="23" t="str">
        <f>VLOOKUP(A17,Uhikhinnad!$A$6:$F$170,4,FALSE)</f>
        <v>m3</v>
      </c>
      <c r="F17" s="24">
        <v>108</v>
      </c>
      <c r="G17" s="23">
        <f>VLOOKUP(A17,Uhikhinnad!$A$6:$F$170,5,FALSE)</f>
        <v>400</v>
      </c>
      <c r="H17" s="23">
        <f>VLOOKUP(A17,Uhikhinnad!$A$6:$F$170,6,FALSE)</f>
        <v>0</v>
      </c>
      <c r="I17" s="37">
        <f t="shared" ref="I17:I18" si="0">F17*G17+H17</f>
        <v>43200</v>
      </c>
      <c r="J17" s="47"/>
    </row>
    <row r="18" spans="1:15" ht="11.4" x14ac:dyDescent="0.2">
      <c r="A18" s="96" t="s">
        <v>212</v>
      </c>
      <c r="B18" s="97" t="s">
        <v>127</v>
      </c>
      <c r="C18" s="22" t="str">
        <f>VLOOKUP(A18,Uhikhinnad!$A$6:$F$170,2,FALSE)</f>
        <v>tuletõrjevee mahuti rajamine</v>
      </c>
      <c r="D18" s="101" t="s">
        <v>354</v>
      </c>
      <c r="E18" s="23" t="str">
        <f>VLOOKUP(A18,Uhikhinnad!$A$6:$F$170,4,FALSE)</f>
        <v>m3</v>
      </c>
      <c r="F18" s="24">
        <v>162</v>
      </c>
      <c r="G18" s="23">
        <f>VLOOKUP(A18,Uhikhinnad!$A$6:$F$170,5,FALSE)</f>
        <v>400</v>
      </c>
      <c r="H18" s="23">
        <f>VLOOKUP(A18,Uhikhinnad!$A$6:$F$170,6,FALSE)</f>
        <v>0</v>
      </c>
      <c r="I18" s="37">
        <f t="shared" si="0"/>
        <v>64800</v>
      </c>
      <c r="J18" s="47"/>
    </row>
    <row r="19" spans="1:15" ht="11.4" x14ac:dyDescent="0.2">
      <c r="A19" s="96" t="s">
        <v>236</v>
      </c>
      <c r="B19" s="97" t="s">
        <v>127</v>
      </c>
      <c r="C19" s="22" t="str">
        <f>VLOOKUP(A19,Uhikhinnad!$A$6:$F$170,2,FALSE)</f>
        <v>tuletõrjevee toru</v>
      </c>
      <c r="D19" s="101" t="str">
        <f>VLOOKUP(A19,Uhikhinnad!$A$6:$F$170,3,FALSE)</f>
        <v>DN100</v>
      </c>
      <c r="E19" s="23" t="str">
        <f>VLOOKUP(A19,Uhikhinnad!$A$6:$F$170,4,FALSE)</f>
        <v>m</v>
      </c>
      <c r="F19" s="24">
        <v>190</v>
      </c>
      <c r="G19" s="23">
        <f>VLOOKUP(A19,Uhikhinnad!$A$6:$F$170,5,FALSE)</f>
        <v>110</v>
      </c>
      <c r="H19" s="23">
        <f>VLOOKUP(A19,Uhikhinnad!$A$6:$F$170,6,FALSE)</f>
        <v>0</v>
      </c>
      <c r="I19" s="37">
        <f t="shared" ref="I19:I20" si="1">F19*G19+H19</f>
        <v>20900</v>
      </c>
      <c r="J19" s="47"/>
    </row>
    <row r="20" spans="1:15" ht="11.4" x14ac:dyDescent="0.2">
      <c r="A20" s="96">
        <v>203</v>
      </c>
      <c r="B20" s="97" t="s">
        <v>127</v>
      </c>
      <c r="C20" s="22" t="str">
        <f>VLOOKUP(A20,Uhikhinnad!$A$6:$F$170,2,FALSE)</f>
        <v>hüdrant</v>
      </c>
      <c r="D20" s="101" t="str">
        <f>VLOOKUP(A20,Uhikhinnad!$A$6:$F$170,3,FALSE)</f>
        <v>DN100 ühendus</v>
      </c>
      <c r="E20" s="23" t="str">
        <f>VLOOKUP(A20,Uhikhinnad!$A$6:$F$170,4,FALSE)</f>
        <v>tk</v>
      </c>
      <c r="F20" s="24">
        <v>3</v>
      </c>
      <c r="G20" s="23">
        <f>VLOOKUP(A20,Uhikhinnad!$A$6:$F$170,5,FALSE)</f>
        <v>1500</v>
      </c>
      <c r="H20" s="23">
        <f>VLOOKUP(A20,Uhikhinnad!$A$6:$F$170,6,FALSE)</f>
        <v>0</v>
      </c>
      <c r="I20" s="37">
        <f t="shared" si="1"/>
        <v>4500</v>
      </c>
      <c r="J20" s="47"/>
    </row>
    <row r="21" spans="1:15" ht="11.4" x14ac:dyDescent="0.2">
      <c r="A21" s="96"/>
      <c r="B21" s="97"/>
      <c r="C21" s="22"/>
      <c r="D21" s="153" t="s">
        <v>62</v>
      </c>
      <c r="E21" s="155"/>
      <c r="F21" s="155"/>
      <c r="G21" s="155"/>
      <c r="H21" s="28"/>
      <c r="I21" s="39"/>
      <c r="J21" s="47"/>
    </row>
    <row r="22" spans="1:15" ht="11.4" x14ac:dyDescent="0.2">
      <c r="A22" s="96"/>
      <c r="B22" s="97"/>
      <c r="C22" s="22"/>
      <c r="D22" s="153" t="s">
        <v>63</v>
      </c>
      <c r="E22" s="155"/>
      <c r="F22" s="155"/>
      <c r="G22" s="155"/>
      <c r="H22" s="28"/>
      <c r="I22" s="39">
        <f>SUM(I5,I8,I12,I15)*(1+Uhikhinnad!$E$175)</f>
        <v>250699.99999999997</v>
      </c>
      <c r="J22" s="47"/>
    </row>
    <row r="23" spans="1:15" ht="11.4" x14ac:dyDescent="0.2">
      <c r="A23" s="96"/>
      <c r="B23" s="97"/>
      <c r="C23" s="22"/>
      <c r="D23" s="154" t="s">
        <v>47</v>
      </c>
      <c r="E23" s="156"/>
      <c r="F23" s="29"/>
      <c r="G23" s="29"/>
      <c r="H23" s="30"/>
      <c r="I23" s="40">
        <f>SUM(I21:I22)</f>
        <v>250699.99999999997</v>
      </c>
      <c r="J23" s="47"/>
    </row>
    <row r="24" spans="1:15" ht="11.4" x14ac:dyDescent="0.2">
      <c r="A24" s="31"/>
      <c r="B24" s="32"/>
      <c r="C24" s="17"/>
      <c r="D24" s="19"/>
      <c r="E24" s="20"/>
      <c r="F24" s="21"/>
      <c r="G24" s="20"/>
      <c r="H24" s="20"/>
      <c r="I24" s="41"/>
      <c r="J24" s="47"/>
    </row>
    <row r="25" spans="1:15" ht="11.4" hidden="1" x14ac:dyDescent="0.2">
      <c r="A25" s="96"/>
      <c r="B25" s="51"/>
      <c r="C25" s="33"/>
      <c r="D25" s="153"/>
      <c r="E25" s="155"/>
      <c r="F25" s="155"/>
      <c r="G25" s="155"/>
      <c r="H25" s="28"/>
      <c r="I25" s="39"/>
      <c r="J25" s="47"/>
      <c r="O25" s="53"/>
    </row>
    <row r="26" spans="1:15" ht="11.4" x14ac:dyDescent="0.2">
      <c r="A26" s="25"/>
      <c r="B26" s="26"/>
      <c r="C26" s="18"/>
      <c r="D26" s="154"/>
      <c r="E26" s="156"/>
      <c r="F26" s="29"/>
      <c r="G26" s="29"/>
      <c r="H26" s="30"/>
      <c r="I26" s="40"/>
      <c r="J26" s="47"/>
      <c r="O26" s="53"/>
    </row>
    <row r="27" spans="1:15" ht="11.4" hidden="1" x14ac:dyDescent="0.2">
      <c r="A27" s="25"/>
      <c r="B27" s="26"/>
      <c r="C27" s="17" t="s">
        <v>129</v>
      </c>
      <c r="D27" s="33"/>
      <c r="E27" s="33"/>
      <c r="F27" s="33"/>
      <c r="G27" s="33"/>
      <c r="H27" s="33"/>
      <c r="I27" s="42"/>
      <c r="J27" s="33"/>
    </row>
    <row r="28" spans="1:15" ht="11.4" hidden="1" x14ac:dyDescent="0.2">
      <c r="A28" s="25"/>
      <c r="B28" s="26"/>
      <c r="C28" s="48" t="s">
        <v>89</v>
      </c>
      <c r="D28" s="33"/>
      <c r="E28" s="33"/>
      <c r="F28" s="33"/>
      <c r="G28" s="33"/>
      <c r="H28" s="33"/>
      <c r="I28" s="42"/>
      <c r="J28" s="33"/>
    </row>
    <row r="29" spans="1:15" ht="11.25" hidden="1" customHeight="1" x14ac:dyDescent="0.2">
      <c r="C29" s="17" t="s">
        <v>331</v>
      </c>
      <c r="D29" s="33"/>
      <c r="E29" s="33"/>
      <c r="F29" s="33"/>
      <c r="G29" s="33"/>
      <c r="H29" s="33"/>
      <c r="I29" s="42"/>
      <c r="J29" s="33"/>
    </row>
    <row r="30" spans="1:15" ht="11.25" hidden="1" customHeight="1" x14ac:dyDescent="0.2">
      <c r="C30" s="84" t="s">
        <v>276</v>
      </c>
      <c r="D30" s="33"/>
      <c r="E30" s="33"/>
      <c r="F30" s="33"/>
      <c r="G30" s="33"/>
      <c r="H30" s="33"/>
      <c r="I30" s="91">
        <v>0</v>
      </c>
      <c r="J30" s="33"/>
    </row>
    <row r="31" spans="1:15" ht="11.25" hidden="1" customHeight="1" x14ac:dyDescent="0.2">
      <c r="C31" s="84" t="s">
        <v>99</v>
      </c>
      <c r="D31" s="33"/>
      <c r="E31" s="33"/>
      <c r="F31" s="33"/>
      <c r="G31" s="33"/>
      <c r="H31" s="33"/>
      <c r="I31" s="91">
        <v>0</v>
      </c>
      <c r="J31" s="33"/>
    </row>
    <row r="32" spans="1:15" ht="11.25" hidden="1" customHeight="1" x14ac:dyDescent="0.2">
      <c r="C32" s="17" t="s">
        <v>332</v>
      </c>
    </row>
    <row r="33" spans="1:15" ht="11.25" hidden="1" customHeight="1" x14ac:dyDescent="0.25">
      <c r="C33" s="84" t="s">
        <v>100</v>
      </c>
      <c r="I33" s="91">
        <v>0</v>
      </c>
    </row>
    <row r="34" spans="1:15" ht="11.25" hidden="1" customHeight="1" x14ac:dyDescent="0.25">
      <c r="C34" s="84" t="s">
        <v>101</v>
      </c>
      <c r="I34" s="91">
        <v>0</v>
      </c>
    </row>
    <row r="35" spans="1:15" ht="11.4" hidden="1" x14ac:dyDescent="0.2">
      <c r="A35" s="31"/>
      <c r="B35" s="32"/>
      <c r="C35" s="48" t="s">
        <v>333</v>
      </c>
      <c r="D35" s="19"/>
      <c r="E35" s="20"/>
      <c r="F35" s="21"/>
      <c r="G35" s="20"/>
      <c r="H35" s="20"/>
      <c r="I35" s="41"/>
      <c r="J35" s="47"/>
    </row>
    <row r="36" spans="1:15" ht="11.4" hidden="1" x14ac:dyDescent="0.2">
      <c r="A36" s="96"/>
      <c r="B36" s="97"/>
      <c r="C36" s="17" t="s">
        <v>282</v>
      </c>
      <c r="D36" s="33"/>
      <c r="E36" s="23"/>
      <c r="F36" s="34"/>
      <c r="G36" s="33"/>
      <c r="H36" s="33"/>
      <c r="I36" s="38"/>
      <c r="J36" s="47"/>
    </row>
    <row r="37" spans="1:15" ht="11.4" hidden="1" x14ac:dyDescent="0.2">
      <c r="A37" s="96"/>
      <c r="B37" s="97"/>
      <c r="C37" s="84" t="s">
        <v>94</v>
      </c>
      <c r="D37" s="35"/>
      <c r="E37" s="23"/>
      <c r="F37" s="34"/>
      <c r="G37" s="33"/>
      <c r="H37" s="33"/>
      <c r="I37" s="91">
        <v>0</v>
      </c>
      <c r="J37" s="47"/>
    </row>
    <row r="38" spans="1:15" ht="11.4" hidden="1" x14ac:dyDescent="0.2">
      <c r="A38" s="96"/>
      <c r="B38" s="97"/>
      <c r="C38" s="84" t="s">
        <v>95</v>
      </c>
      <c r="D38" s="35"/>
      <c r="E38" s="23"/>
      <c r="F38" s="34"/>
      <c r="G38" s="33"/>
      <c r="H38" s="33"/>
      <c r="I38" s="91">
        <v>0</v>
      </c>
      <c r="J38" s="47"/>
      <c r="L38" s="90"/>
    </row>
    <row r="39" spans="1:15" ht="11.4" hidden="1" x14ac:dyDescent="0.2">
      <c r="A39" s="96"/>
      <c r="B39" s="97"/>
      <c r="C39" s="17" t="s">
        <v>283</v>
      </c>
      <c r="D39" s="33"/>
      <c r="E39" s="23"/>
      <c r="F39" s="34"/>
      <c r="G39" s="33"/>
      <c r="H39" s="33"/>
      <c r="I39" s="38"/>
      <c r="J39" s="47"/>
    </row>
    <row r="40" spans="1:15" ht="11.4" hidden="1" x14ac:dyDescent="0.2">
      <c r="A40" s="96"/>
      <c r="B40" s="97"/>
      <c r="C40" s="84" t="s">
        <v>96</v>
      </c>
      <c r="D40" s="35"/>
      <c r="E40" s="23"/>
      <c r="F40" s="34"/>
      <c r="G40" s="33"/>
      <c r="H40" s="33"/>
      <c r="I40" s="91">
        <v>0</v>
      </c>
      <c r="J40" s="47"/>
    </row>
    <row r="41" spans="1:15" ht="11.4" hidden="1" x14ac:dyDescent="0.2">
      <c r="A41" s="96"/>
      <c r="B41" s="97"/>
      <c r="C41" s="84" t="s">
        <v>97</v>
      </c>
      <c r="D41" s="35"/>
      <c r="E41" s="23"/>
      <c r="F41" s="34"/>
      <c r="G41" s="33"/>
      <c r="H41" s="33"/>
      <c r="I41" s="91">
        <v>0</v>
      </c>
      <c r="J41" s="47"/>
      <c r="L41" s="90"/>
    </row>
    <row r="42" spans="1:15" ht="11.25" hidden="1" customHeight="1" x14ac:dyDescent="0.2">
      <c r="A42" s="96"/>
      <c r="B42" s="51"/>
      <c r="C42" s="17"/>
      <c r="D42" s="153" t="s">
        <v>62</v>
      </c>
      <c r="E42" s="153"/>
      <c r="F42" s="153"/>
      <c r="G42" s="153"/>
      <c r="H42" s="28"/>
      <c r="I42" s="39">
        <f>SUM(I30,I33,I37,I40)*(1+Uhikhinnad!$E$175)</f>
        <v>0</v>
      </c>
      <c r="J42" s="47"/>
    </row>
    <row r="43" spans="1:15" ht="11.25" hidden="1" customHeight="1" x14ac:dyDescent="0.2">
      <c r="A43" s="96"/>
      <c r="B43" s="51"/>
      <c r="C43" s="33"/>
      <c r="D43" s="153" t="s">
        <v>63</v>
      </c>
      <c r="E43" s="153"/>
      <c r="F43" s="153"/>
      <c r="G43" s="153"/>
      <c r="H43" s="28"/>
      <c r="I43" s="39">
        <f>SUM(I31,I34,I38,I41)*(1+Uhikhinnad!$E$175)</f>
        <v>0</v>
      </c>
      <c r="J43" s="47"/>
      <c r="O43" s="53"/>
    </row>
    <row r="44" spans="1:15" ht="11.4" hidden="1" x14ac:dyDescent="0.2">
      <c r="A44" s="25"/>
      <c r="B44" s="26"/>
      <c r="C44" s="18"/>
      <c r="D44" s="154" t="s">
        <v>300</v>
      </c>
      <c r="E44" s="154"/>
      <c r="F44" s="29"/>
      <c r="G44" s="29"/>
      <c r="H44" s="30"/>
      <c r="I44" s="40">
        <f>SUM(I42:I43)</f>
        <v>0</v>
      </c>
      <c r="J44" s="47"/>
      <c r="O44" s="53"/>
    </row>
    <row r="46" spans="1:15" ht="11.25" customHeight="1" x14ac:dyDescent="0.25">
      <c r="C46" s="87"/>
      <c r="D46" s="87"/>
      <c r="E46" s="87"/>
      <c r="F46" s="87"/>
      <c r="G46" s="87"/>
      <c r="H46" s="87"/>
      <c r="I46" s="87"/>
    </row>
    <row r="47" spans="1:15" s="45" customFormat="1" ht="11.4" x14ac:dyDescent="0.2">
      <c r="A47" s="96"/>
      <c r="B47" s="87"/>
      <c r="C47" s="87"/>
      <c r="D47" s="87"/>
      <c r="E47" s="87"/>
      <c r="F47" s="87"/>
      <c r="G47" s="87"/>
      <c r="H47" s="87"/>
      <c r="I47" s="87"/>
      <c r="J47" s="47"/>
    </row>
    <row r="48" spans="1:15" ht="11.25" customHeight="1" x14ac:dyDescent="0.25">
      <c r="C48" s="87"/>
      <c r="D48" s="87"/>
      <c r="E48" s="87"/>
      <c r="F48" s="87"/>
      <c r="G48" s="87"/>
      <c r="H48" s="87"/>
      <c r="I48" s="87"/>
    </row>
  </sheetData>
  <mergeCells count="8">
    <mergeCell ref="D42:G42"/>
    <mergeCell ref="D43:G43"/>
    <mergeCell ref="D44:E44"/>
    <mergeCell ref="D21:G21"/>
    <mergeCell ref="D22:G22"/>
    <mergeCell ref="D23:E23"/>
    <mergeCell ref="D25:G25"/>
    <mergeCell ref="D26:E26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tabSelected="1" view="pageBreakPreview" topLeftCell="C1" zoomScaleNormal="100" zoomScaleSheetLayoutView="100" workbookViewId="0">
      <selection activeCell="G26" sqref="G26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2" ht="11.4" x14ac:dyDescent="0.2">
      <c r="C1" s="7" t="s">
        <v>348</v>
      </c>
      <c r="D1" s="45"/>
      <c r="E1" s="45"/>
      <c r="F1" s="45"/>
      <c r="G1" s="45"/>
      <c r="H1" s="45"/>
      <c r="I1" s="54"/>
      <c r="J1" s="45"/>
    </row>
    <row r="2" spans="1:12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2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2" ht="11.4" x14ac:dyDescent="0.2">
      <c r="A4" s="25"/>
      <c r="B4" s="26"/>
      <c r="C4" s="17" t="s">
        <v>129</v>
      </c>
      <c r="D4" s="33"/>
      <c r="E4" s="33"/>
      <c r="F4" s="33"/>
      <c r="G4" s="33"/>
      <c r="H4" s="33"/>
      <c r="I4" s="37"/>
      <c r="J4" s="33"/>
    </row>
    <row r="5" spans="1:12" ht="11.4" x14ac:dyDescent="0.2">
      <c r="A5" s="25"/>
      <c r="B5" s="26"/>
      <c r="C5" s="48" t="s">
        <v>89</v>
      </c>
      <c r="D5" s="33"/>
      <c r="E5" s="33"/>
      <c r="F5" s="33"/>
      <c r="G5" s="33"/>
      <c r="H5" s="33"/>
      <c r="I5" s="42"/>
      <c r="J5" s="33"/>
    </row>
    <row r="6" spans="1:12" ht="11.25" customHeight="1" x14ac:dyDescent="0.2">
      <c r="C6" s="17" t="s">
        <v>331</v>
      </c>
      <c r="D6" s="33"/>
      <c r="E6" s="33"/>
      <c r="F6" s="33"/>
      <c r="G6" s="33"/>
      <c r="H6" s="33"/>
      <c r="I6" s="42"/>
      <c r="J6" s="33"/>
    </row>
    <row r="7" spans="1:12" ht="11.25" customHeight="1" x14ac:dyDescent="0.2">
      <c r="C7" s="84" t="s">
        <v>99</v>
      </c>
      <c r="D7" s="33"/>
      <c r="E7" s="33"/>
      <c r="F7" s="33"/>
      <c r="G7" s="33"/>
      <c r="H7" s="33"/>
      <c r="I7" s="91">
        <v>0</v>
      </c>
      <c r="J7" s="33"/>
    </row>
    <row r="8" spans="1:12" ht="11.25" customHeight="1" x14ac:dyDescent="0.2">
      <c r="C8" s="17" t="s">
        <v>332</v>
      </c>
    </row>
    <row r="9" spans="1:12" ht="11.25" customHeight="1" x14ac:dyDescent="0.25">
      <c r="C9" s="84" t="s">
        <v>101</v>
      </c>
      <c r="I9" s="91">
        <f>SUM(I10:I11)</f>
        <v>243250</v>
      </c>
    </row>
    <row r="10" spans="1:12" ht="11.25" customHeight="1" x14ac:dyDescent="0.2">
      <c r="A10" s="96" t="s">
        <v>162</v>
      </c>
      <c r="B10" s="97" t="s">
        <v>127</v>
      </c>
      <c r="C10" s="22" t="str">
        <f>VLOOKUP(A10,Uhikhinnad!$A$6:$F$170,2,FALSE)</f>
        <v xml:space="preserve">isevoolne sademeveetoru kõvakattega alal </v>
      </c>
      <c r="D10" s="101" t="str">
        <f>VLOOKUP(A10,Uhikhinnad!$A$6:$F$170,3,FALSE)</f>
        <v>De160-De315</v>
      </c>
      <c r="E10" s="23" t="str">
        <f>VLOOKUP(A10,Uhikhinnad!$A$6:$F$170,4,FALSE)</f>
        <v>m</v>
      </c>
      <c r="F10" s="24">
        <v>805</v>
      </c>
      <c r="G10" s="23">
        <f>VLOOKUP(A10,Uhikhinnad!$A$6:$F$170,5,FALSE)</f>
        <v>210</v>
      </c>
      <c r="H10" s="23">
        <f>VLOOKUP(A10,Uhikhinnad!$A$6:$F$170,6,FALSE)</f>
        <v>0</v>
      </c>
      <c r="I10" s="37">
        <f>F10*G10+H10</f>
        <v>169050</v>
      </c>
    </row>
    <row r="11" spans="1:12" ht="11.25" customHeight="1" x14ac:dyDescent="0.2">
      <c r="A11" s="96" t="s">
        <v>163</v>
      </c>
      <c r="B11" s="97" t="s">
        <v>127</v>
      </c>
      <c r="C11" s="22" t="str">
        <f>VLOOKUP(A11,Uhikhinnad!$A$6:$F$170,2,FALSE)</f>
        <v xml:space="preserve">isevoolne sademeveetoru kõvakattega alal </v>
      </c>
      <c r="D11" s="101" t="str">
        <f>VLOOKUP(A11,Uhikhinnad!$A$6:$F$170,3,FALSE)</f>
        <v>De400-De560</v>
      </c>
      <c r="E11" s="23" t="str">
        <f>VLOOKUP(A11,Uhikhinnad!$A$6:$F$170,4,FALSE)</f>
        <v>m</v>
      </c>
      <c r="F11" s="24">
        <v>265</v>
      </c>
      <c r="G11" s="23">
        <f>VLOOKUP(A11,Uhikhinnad!$A$6:$F$170,5,FALSE)</f>
        <v>280</v>
      </c>
      <c r="H11" s="23">
        <f>VLOOKUP(A11,Uhikhinnad!$A$6:$F$170,6,FALSE)</f>
        <v>0</v>
      </c>
      <c r="I11" s="37">
        <f>F11*G11+H11</f>
        <v>74200</v>
      </c>
    </row>
    <row r="12" spans="1:12" ht="11.4" hidden="1" x14ac:dyDescent="0.2">
      <c r="A12" s="31"/>
      <c r="B12" s="32"/>
      <c r="C12" s="48" t="s">
        <v>333</v>
      </c>
      <c r="D12" s="19"/>
      <c r="E12" s="20"/>
      <c r="F12" s="21"/>
      <c r="G12" s="20"/>
      <c r="H12" s="20"/>
      <c r="I12" s="41"/>
      <c r="J12" s="47"/>
    </row>
    <row r="13" spans="1:12" ht="11.4" hidden="1" x14ac:dyDescent="0.2">
      <c r="A13" s="96"/>
      <c r="B13" s="97"/>
      <c r="C13" s="17" t="s">
        <v>282</v>
      </c>
      <c r="D13" s="33"/>
      <c r="E13" s="23"/>
      <c r="F13" s="34"/>
      <c r="G13" s="33"/>
      <c r="H13" s="33"/>
      <c r="I13" s="38"/>
      <c r="J13" s="47"/>
    </row>
    <row r="14" spans="1:12" ht="11.4" hidden="1" x14ac:dyDescent="0.2">
      <c r="A14" s="96"/>
      <c r="B14" s="97"/>
      <c r="C14" s="84" t="s">
        <v>94</v>
      </c>
      <c r="D14" s="35"/>
      <c r="E14" s="23"/>
      <c r="F14" s="34"/>
      <c r="G14" s="33"/>
      <c r="H14" s="33"/>
      <c r="I14" s="91">
        <v>0</v>
      </c>
      <c r="J14" s="47"/>
    </row>
    <row r="15" spans="1:12" ht="11.4" hidden="1" x14ac:dyDescent="0.2">
      <c r="A15" s="96"/>
      <c r="B15" s="97"/>
      <c r="C15" s="84" t="s">
        <v>95</v>
      </c>
      <c r="D15" s="35"/>
      <c r="E15" s="23"/>
      <c r="F15" s="34"/>
      <c r="G15" s="33"/>
      <c r="H15" s="33"/>
      <c r="I15" s="91">
        <v>0</v>
      </c>
      <c r="J15" s="47"/>
      <c r="L15" s="90"/>
    </row>
    <row r="16" spans="1:12" ht="11.4" x14ac:dyDescent="0.2">
      <c r="A16" s="96"/>
      <c r="B16" s="97"/>
      <c r="C16" s="17" t="s">
        <v>369</v>
      </c>
      <c r="D16" s="33"/>
      <c r="E16" s="23"/>
      <c r="F16" s="34"/>
      <c r="G16" s="33"/>
      <c r="H16" s="33"/>
      <c r="I16" s="38"/>
      <c r="J16" s="47"/>
    </row>
    <row r="17" spans="1:15" ht="11.4" x14ac:dyDescent="0.2">
      <c r="A17" s="96"/>
      <c r="B17" s="97"/>
      <c r="C17" s="84" t="s">
        <v>373</v>
      </c>
      <c r="D17" s="35"/>
      <c r="E17" s="23"/>
      <c r="F17" s="34"/>
      <c r="G17" s="33"/>
      <c r="H17" s="33"/>
      <c r="I17" s="91">
        <f>SUM(I18:I19)</f>
        <v>95000</v>
      </c>
      <c r="J17" s="47"/>
    </row>
    <row r="18" spans="1:15" ht="11.4" x14ac:dyDescent="0.2">
      <c r="A18" s="96"/>
      <c r="B18" s="97"/>
      <c r="C18" s="22" t="s">
        <v>350</v>
      </c>
      <c r="D18" s="101"/>
      <c r="E18" s="23" t="s">
        <v>29</v>
      </c>
      <c r="F18" s="24">
        <v>1</v>
      </c>
      <c r="G18" s="23">
        <v>50000</v>
      </c>
      <c r="H18" s="23"/>
      <c r="I18" s="37">
        <f>F18*G18+H18</f>
        <v>50000</v>
      </c>
      <c r="J18" s="47"/>
    </row>
    <row r="19" spans="1:15" ht="11.4" x14ac:dyDescent="0.2">
      <c r="A19" s="96"/>
      <c r="B19" s="97"/>
      <c r="C19" s="22" t="s">
        <v>351</v>
      </c>
      <c r="D19" s="101"/>
      <c r="E19" s="23" t="s">
        <v>29</v>
      </c>
      <c r="F19" s="24">
        <v>1</v>
      </c>
      <c r="G19" s="23">
        <v>45000</v>
      </c>
      <c r="H19" s="23"/>
      <c r="I19" s="37">
        <f>F19*G19+H19</f>
        <v>45000</v>
      </c>
      <c r="J19" s="47"/>
      <c r="L19" s="90"/>
    </row>
    <row r="20" spans="1:15" ht="11.25" customHeight="1" x14ac:dyDescent="0.2">
      <c r="A20" s="96"/>
      <c r="B20" s="51"/>
      <c r="C20" s="33"/>
      <c r="D20" s="153" t="s">
        <v>63</v>
      </c>
      <c r="E20" s="153"/>
      <c r="F20" s="153"/>
      <c r="G20" s="153"/>
      <c r="H20" s="28"/>
      <c r="I20" s="39">
        <f>SUM(I9,I17)*1.15</f>
        <v>388987.49999999994</v>
      </c>
      <c r="J20" s="47"/>
      <c r="O20" s="53"/>
    </row>
    <row r="21" spans="1:15" ht="11.4" x14ac:dyDescent="0.2">
      <c r="A21" s="25"/>
      <c r="B21" s="26"/>
      <c r="C21" s="18"/>
      <c r="D21" s="154" t="s">
        <v>300</v>
      </c>
      <c r="E21" s="154"/>
      <c r="F21" s="29"/>
      <c r="G21" s="29"/>
      <c r="H21" s="30"/>
      <c r="I21" s="40">
        <f>SUM(I20:I20)</f>
        <v>388987.49999999994</v>
      </c>
      <c r="J21" s="47"/>
      <c r="O21" s="53"/>
    </row>
    <row r="24" spans="1:15" s="45" customFormat="1" ht="11.4" x14ac:dyDescent="0.2">
      <c r="A24" s="96"/>
      <c r="B24" s="97"/>
      <c r="C24" s="22"/>
      <c r="D24" s="22"/>
      <c r="E24" s="23"/>
      <c r="F24" s="24"/>
      <c r="G24" s="23"/>
      <c r="H24" s="23"/>
      <c r="I24" s="37"/>
      <c r="J24" s="47"/>
    </row>
  </sheetData>
  <mergeCells count="2">
    <mergeCell ref="D20:G20"/>
    <mergeCell ref="D21:E21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view="pageBreakPreview" topLeftCell="C1" zoomScaleNormal="85" zoomScaleSheetLayoutView="100" workbookViewId="0">
      <selection activeCell="D83" sqref="D83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347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48" t="s">
        <v>73</v>
      </c>
      <c r="J5" s="47"/>
      <c r="K5" s="90"/>
      <c r="L5" s="90"/>
      <c r="M5" s="90"/>
      <c r="N5" s="90"/>
    </row>
    <row r="6" spans="1:14" ht="11.4" hidden="1" x14ac:dyDescent="0.2">
      <c r="A6" s="12"/>
      <c r="B6" s="13"/>
      <c r="C6" s="18" t="s">
        <v>88</v>
      </c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84" t="s">
        <v>90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84" t="s">
        <v>91</v>
      </c>
      <c r="I8" s="91">
        <v>0</v>
      </c>
      <c r="J8" s="47"/>
      <c r="M8" s="90"/>
      <c r="N8" s="90"/>
    </row>
    <row r="9" spans="1:14" ht="11.4" hidden="1" x14ac:dyDescent="0.2">
      <c r="A9" s="12"/>
      <c r="B9" s="13"/>
      <c r="C9" s="18" t="s">
        <v>266</v>
      </c>
      <c r="I9" s="37"/>
      <c r="J9" s="47"/>
      <c r="K9" s="90"/>
      <c r="L9" s="90"/>
      <c r="M9" s="90"/>
      <c r="N9" s="90"/>
    </row>
    <row r="10" spans="1:14" ht="11.4" hidden="1" x14ac:dyDescent="0.25">
      <c r="A10" s="12"/>
      <c r="B10" s="13"/>
      <c r="C10" s="84" t="s">
        <v>92</v>
      </c>
      <c r="I10" s="91">
        <v>0</v>
      </c>
      <c r="J10" s="47"/>
      <c r="L10" s="90"/>
      <c r="M10" s="90"/>
      <c r="N10" s="90"/>
    </row>
    <row r="11" spans="1:14" ht="11.4" hidden="1" x14ac:dyDescent="0.25">
      <c r="A11" s="12"/>
      <c r="B11" s="13"/>
      <c r="C11" s="84" t="s">
        <v>93</v>
      </c>
      <c r="I11" s="91">
        <v>0</v>
      </c>
      <c r="J11" s="47"/>
      <c r="M11" s="90"/>
      <c r="N11" s="90"/>
    </row>
    <row r="12" spans="1:14" ht="11.4" x14ac:dyDescent="0.2">
      <c r="A12" s="12"/>
      <c r="B12" s="13"/>
      <c r="C12" s="48" t="s">
        <v>74</v>
      </c>
      <c r="I12" s="38"/>
      <c r="J12" s="47"/>
      <c r="M12" s="90"/>
      <c r="N12" s="90"/>
    </row>
    <row r="13" spans="1:14" ht="11.4" hidden="1" x14ac:dyDescent="0.2">
      <c r="A13" s="96"/>
      <c r="B13" s="51"/>
      <c r="C13" s="18" t="s">
        <v>267</v>
      </c>
      <c r="D13" s="19"/>
      <c r="E13" s="20"/>
      <c r="F13" s="21"/>
      <c r="G13" s="20"/>
      <c r="H13" s="20"/>
      <c r="I13" s="38"/>
      <c r="J13" s="47"/>
    </row>
    <row r="14" spans="1:14" ht="11.4" hidden="1" x14ac:dyDescent="0.2">
      <c r="A14" s="96"/>
      <c r="B14" s="51"/>
      <c r="C14" s="84" t="s">
        <v>268</v>
      </c>
      <c r="D14" s="19"/>
      <c r="E14" s="20"/>
      <c r="F14" s="21"/>
      <c r="G14" s="20"/>
      <c r="H14" s="20"/>
      <c r="I14" s="91">
        <v>0</v>
      </c>
      <c r="J14" s="47"/>
    </row>
    <row r="15" spans="1:14" ht="11.4" hidden="1" x14ac:dyDescent="0.2">
      <c r="A15" s="96"/>
      <c r="B15" s="51"/>
      <c r="C15" s="84" t="s">
        <v>270</v>
      </c>
      <c r="D15" s="27"/>
      <c r="E15" s="47"/>
      <c r="F15" s="47"/>
      <c r="G15" s="47"/>
      <c r="H15" s="47"/>
      <c r="I15" s="91">
        <v>0</v>
      </c>
      <c r="J15" s="47"/>
    </row>
    <row r="16" spans="1:14" ht="11.4" x14ac:dyDescent="0.2">
      <c r="A16" s="96"/>
      <c r="B16" s="51"/>
      <c r="C16" s="18" t="s">
        <v>83</v>
      </c>
      <c r="D16" s="19"/>
      <c r="E16" s="20"/>
      <c r="F16" s="21"/>
      <c r="G16" s="20"/>
      <c r="H16" s="20"/>
      <c r="I16" s="38"/>
      <c r="J16" s="47"/>
    </row>
    <row r="17" spans="1:14" ht="11.4" hidden="1" x14ac:dyDescent="0.2">
      <c r="A17" s="96"/>
      <c r="B17" s="51"/>
      <c r="C17" s="84" t="s">
        <v>269</v>
      </c>
      <c r="D17" s="19"/>
      <c r="E17" s="20"/>
      <c r="F17" s="21"/>
      <c r="G17" s="20"/>
      <c r="H17" s="20"/>
      <c r="I17" s="91">
        <v>0</v>
      </c>
      <c r="J17" s="47"/>
      <c r="N17" s="90"/>
    </row>
    <row r="18" spans="1:14" ht="11.4" x14ac:dyDescent="0.2">
      <c r="A18" s="96"/>
      <c r="B18" s="51"/>
      <c r="C18" s="95" t="s">
        <v>271</v>
      </c>
      <c r="D18" s="27"/>
      <c r="E18" s="47"/>
      <c r="F18" s="47"/>
      <c r="G18" s="47"/>
      <c r="H18" s="47"/>
      <c r="I18" s="91">
        <f>SUM(I19:I22)</f>
        <v>181750</v>
      </c>
      <c r="J18" s="47"/>
    </row>
    <row r="19" spans="1:14" ht="11.4" x14ac:dyDescent="0.2">
      <c r="A19" s="96" t="s">
        <v>212</v>
      </c>
      <c r="B19" s="97" t="s">
        <v>127</v>
      </c>
      <c r="C19" s="22" t="str">
        <f>VLOOKUP(A19,Uhikhinnad!$A$6:$F$170,2,FALSE)</f>
        <v>tuletõrjevee mahuti rajamine</v>
      </c>
      <c r="D19" s="101" t="s">
        <v>352</v>
      </c>
      <c r="E19" s="23" t="str">
        <f>VLOOKUP(A19,Uhikhinnad!$A$6:$F$170,4,FALSE)</f>
        <v>m3</v>
      </c>
      <c r="F19" s="24">
        <v>162</v>
      </c>
      <c r="G19" s="23">
        <f>VLOOKUP(A19,Uhikhinnad!$A$6:$F$170,5,FALSE)</f>
        <v>400</v>
      </c>
      <c r="H19" s="23">
        <f>VLOOKUP(A19,Uhikhinnad!$A$6:$F$170,6,FALSE)</f>
        <v>0</v>
      </c>
      <c r="I19" s="37">
        <f>F19*G19+H19</f>
        <v>64800</v>
      </c>
      <c r="J19" s="47"/>
      <c r="N19" s="90"/>
    </row>
    <row r="20" spans="1:14" ht="11.4" x14ac:dyDescent="0.2">
      <c r="A20" s="96" t="s">
        <v>212</v>
      </c>
      <c r="B20" s="97" t="s">
        <v>127</v>
      </c>
      <c r="C20" s="22" t="str">
        <f>VLOOKUP(A20,Uhikhinnad!$A$6:$F$170,2,FALSE)</f>
        <v>tuletõrjevee mahuti rajamine</v>
      </c>
      <c r="D20" s="101" t="s">
        <v>353</v>
      </c>
      <c r="E20" s="23" t="str">
        <f>VLOOKUP(A20,Uhikhinnad!$A$6:$F$170,4,FALSE)</f>
        <v>m3</v>
      </c>
      <c r="F20" s="24">
        <v>108</v>
      </c>
      <c r="G20" s="23">
        <f>VLOOKUP(A20,Uhikhinnad!$A$6:$F$170,5,FALSE)</f>
        <v>400</v>
      </c>
      <c r="H20" s="23">
        <f>VLOOKUP(A20,Uhikhinnad!$A$6:$F$170,6,FALSE)</f>
        <v>0</v>
      </c>
      <c r="I20" s="37">
        <f>F20*G20+H20</f>
        <v>43200</v>
      </c>
      <c r="J20" s="47"/>
      <c r="N20" s="90"/>
    </row>
    <row r="21" spans="1:14" ht="11.4" x14ac:dyDescent="0.2">
      <c r="A21" s="96" t="s">
        <v>236</v>
      </c>
      <c r="B21" s="97" t="s">
        <v>127</v>
      </c>
      <c r="C21" s="22" t="str">
        <f>VLOOKUP(A21,Uhikhinnad!$A$6:$F$170,2,FALSE)</f>
        <v>tuletõrjevee toru</v>
      </c>
      <c r="D21" s="101" t="str">
        <f>VLOOKUP(A21,Uhikhinnad!$A$6:$F$170,3,FALSE)</f>
        <v>DN100</v>
      </c>
      <c r="E21" s="23" t="str">
        <f>VLOOKUP(A21,Uhikhinnad!$A$6:$F$170,4,FALSE)</f>
        <v>m</v>
      </c>
      <c r="F21" s="24">
        <v>575</v>
      </c>
      <c r="G21" s="23">
        <f>VLOOKUP(A21,Uhikhinnad!$A$6:$F$170,5,FALSE)</f>
        <v>110</v>
      </c>
      <c r="H21" s="23">
        <f>VLOOKUP(A21,Uhikhinnad!$A$6:$F$170,6,FALSE)</f>
        <v>0</v>
      </c>
      <c r="I21" s="37">
        <f>F21*G21+H21</f>
        <v>63250</v>
      </c>
      <c r="J21" s="47"/>
      <c r="N21" s="90"/>
    </row>
    <row r="22" spans="1:14" ht="11.4" x14ac:dyDescent="0.2">
      <c r="A22" s="96">
        <v>203</v>
      </c>
      <c r="B22" s="97" t="s">
        <v>127</v>
      </c>
      <c r="C22" s="22" t="str">
        <f>VLOOKUP(A22,Uhikhinnad!$A$6:$F$170,2,FALSE)</f>
        <v>hüdrant</v>
      </c>
      <c r="D22" s="101" t="str">
        <f>VLOOKUP(A22,Uhikhinnad!$A$6:$F$170,3,FALSE)</f>
        <v>DN100 ühendus</v>
      </c>
      <c r="E22" s="23" t="str">
        <f>VLOOKUP(A22,Uhikhinnad!$A$6:$F$170,4,FALSE)</f>
        <v>tk</v>
      </c>
      <c r="F22" s="24">
        <v>7</v>
      </c>
      <c r="G22" s="23">
        <f>VLOOKUP(A22,Uhikhinnad!$A$6:$F$170,5,FALSE)</f>
        <v>1500</v>
      </c>
      <c r="H22" s="23">
        <f>VLOOKUP(A22,Uhikhinnad!$A$6:$F$170,6,FALSE)</f>
        <v>0</v>
      </c>
      <c r="I22" s="37">
        <f>F22*G22+H22</f>
        <v>10500</v>
      </c>
      <c r="J22" s="47"/>
      <c r="N22" s="90"/>
    </row>
    <row r="23" spans="1:14" ht="11.25" hidden="1" customHeight="1" x14ac:dyDescent="0.2">
      <c r="A23" s="96"/>
      <c r="B23" s="97"/>
      <c r="C23" s="22"/>
      <c r="D23" s="153" t="s">
        <v>62</v>
      </c>
      <c r="E23" s="153"/>
      <c r="F23" s="153"/>
      <c r="G23" s="153"/>
      <c r="H23" s="28"/>
      <c r="I23" s="39">
        <f>SUM(I7,I10,I14,I17)*(1+Uhikhinnad!$E$175)</f>
        <v>0</v>
      </c>
      <c r="J23" s="47"/>
    </row>
    <row r="24" spans="1:14" ht="11.4" x14ac:dyDescent="0.2">
      <c r="A24" s="96"/>
      <c r="B24" s="97"/>
      <c r="C24" s="22"/>
      <c r="D24" s="153" t="s">
        <v>63</v>
      </c>
      <c r="E24" s="155"/>
      <c r="F24" s="155"/>
      <c r="G24" s="155"/>
      <c r="H24" s="28"/>
      <c r="I24" s="39">
        <f>SUM(I8,I11,I15,I18)*(1+Uhikhinnad!$E$175)</f>
        <v>209012.49999999997</v>
      </c>
      <c r="J24" s="47"/>
    </row>
    <row r="25" spans="1:14" ht="11.4" x14ac:dyDescent="0.2">
      <c r="A25" s="96"/>
      <c r="B25" s="97"/>
      <c r="C25" s="22"/>
      <c r="D25" s="154" t="s">
        <v>47</v>
      </c>
      <c r="E25" s="156"/>
      <c r="F25" s="29"/>
      <c r="G25" s="29"/>
      <c r="H25" s="30"/>
      <c r="I25" s="40">
        <f>SUM(I23:I24)</f>
        <v>209012.49999999997</v>
      </c>
      <c r="J25" s="47"/>
    </row>
    <row r="26" spans="1:14" ht="11.4" hidden="1" x14ac:dyDescent="0.2">
      <c r="A26" s="31"/>
      <c r="B26" s="32"/>
      <c r="C26" s="17" t="s">
        <v>36</v>
      </c>
      <c r="D26" s="19"/>
      <c r="E26" s="20"/>
      <c r="F26" s="21"/>
      <c r="G26" s="20"/>
      <c r="H26" s="20"/>
      <c r="I26" s="41"/>
      <c r="J26" s="47"/>
    </row>
    <row r="27" spans="1:14" ht="11.4" hidden="1" x14ac:dyDescent="0.2">
      <c r="A27" s="31"/>
      <c r="B27" s="32"/>
      <c r="C27" s="48" t="s">
        <v>75</v>
      </c>
      <c r="D27" s="19"/>
      <c r="E27" s="20"/>
      <c r="F27" s="21"/>
      <c r="G27" s="20"/>
      <c r="H27" s="20"/>
      <c r="I27" s="41"/>
      <c r="J27" s="47"/>
    </row>
    <row r="28" spans="1:14" ht="11.4" hidden="1" x14ac:dyDescent="0.2">
      <c r="A28" s="96"/>
      <c r="B28" s="97"/>
      <c r="C28" s="17" t="s">
        <v>265</v>
      </c>
      <c r="D28" s="33"/>
      <c r="E28" s="23"/>
      <c r="F28" s="34"/>
      <c r="G28" s="33"/>
      <c r="H28" s="33"/>
      <c r="I28" s="38"/>
      <c r="J28" s="47"/>
    </row>
    <row r="29" spans="1:14" ht="11.4" hidden="1" x14ac:dyDescent="0.2">
      <c r="A29" s="96"/>
      <c r="B29" s="97"/>
      <c r="C29" s="84" t="s">
        <v>274</v>
      </c>
      <c r="D29" s="35"/>
      <c r="E29" s="23"/>
      <c r="F29" s="34"/>
      <c r="G29" s="33"/>
      <c r="H29" s="33"/>
      <c r="I29" s="91">
        <v>0</v>
      </c>
      <c r="J29" s="47"/>
    </row>
    <row r="30" spans="1:14" ht="11.4" hidden="1" x14ac:dyDescent="0.2">
      <c r="A30" s="96"/>
      <c r="B30" s="97"/>
      <c r="C30" s="84" t="s">
        <v>272</v>
      </c>
      <c r="D30" s="35"/>
      <c r="E30" s="23"/>
      <c r="F30" s="34"/>
      <c r="G30" s="33"/>
      <c r="H30" s="33"/>
      <c r="I30" s="91">
        <v>0</v>
      </c>
      <c r="J30" s="47"/>
      <c r="L30" s="90"/>
    </row>
    <row r="31" spans="1:14" ht="11.4" hidden="1" x14ac:dyDescent="0.2">
      <c r="A31" s="96"/>
      <c r="B31" s="97"/>
      <c r="C31" s="17" t="s">
        <v>122</v>
      </c>
      <c r="D31" s="33"/>
      <c r="E31" s="23"/>
      <c r="F31" s="34"/>
      <c r="G31" s="33"/>
      <c r="H31" s="33"/>
      <c r="I31" s="38"/>
      <c r="J31" s="47"/>
    </row>
    <row r="32" spans="1:14" ht="11.4" hidden="1" x14ac:dyDescent="0.2">
      <c r="A32" s="96"/>
      <c r="B32" s="97"/>
      <c r="C32" s="84" t="s">
        <v>275</v>
      </c>
      <c r="D32" s="35"/>
      <c r="E32" s="23"/>
      <c r="F32" s="34"/>
      <c r="G32" s="33"/>
      <c r="H32" s="33"/>
      <c r="I32" s="91">
        <v>0</v>
      </c>
      <c r="J32" s="47"/>
    </row>
    <row r="33" spans="1:15" ht="11.4" hidden="1" x14ac:dyDescent="0.2">
      <c r="A33" s="96"/>
      <c r="B33" s="97"/>
      <c r="C33" s="84" t="s">
        <v>273</v>
      </c>
      <c r="D33" s="35"/>
      <c r="E33" s="23"/>
      <c r="F33" s="34"/>
      <c r="G33" s="33"/>
      <c r="H33" s="33"/>
      <c r="I33" s="91">
        <v>0</v>
      </c>
      <c r="J33" s="47"/>
      <c r="L33" s="90"/>
    </row>
    <row r="34" spans="1:15" ht="11.4" hidden="1" x14ac:dyDescent="0.2">
      <c r="A34" s="31"/>
      <c r="B34" s="32"/>
      <c r="C34" s="48" t="s">
        <v>76</v>
      </c>
      <c r="D34" s="19"/>
      <c r="E34" s="20"/>
      <c r="F34" s="21"/>
      <c r="G34" s="20"/>
      <c r="H34" s="20"/>
      <c r="I34" s="41"/>
      <c r="J34" s="47"/>
    </row>
    <row r="35" spans="1:15" ht="11.4" hidden="1" x14ac:dyDescent="0.2">
      <c r="A35" s="96"/>
      <c r="B35" s="97"/>
      <c r="C35" s="17" t="s">
        <v>282</v>
      </c>
      <c r="D35" s="33"/>
      <c r="E35" s="23"/>
      <c r="F35" s="34"/>
      <c r="G35" s="33"/>
      <c r="H35" s="33"/>
      <c r="I35" s="38"/>
      <c r="J35" s="47"/>
    </row>
    <row r="36" spans="1:15" ht="11.4" hidden="1" x14ac:dyDescent="0.2">
      <c r="A36" s="96"/>
      <c r="B36" s="97"/>
      <c r="C36" s="84" t="s">
        <v>94</v>
      </c>
      <c r="D36" s="35"/>
      <c r="E36" s="23"/>
      <c r="F36" s="34"/>
      <c r="G36" s="33"/>
      <c r="H36" s="33"/>
      <c r="I36" s="91">
        <v>0</v>
      </c>
      <c r="J36" s="47"/>
    </row>
    <row r="37" spans="1:15" ht="11.4" hidden="1" x14ac:dyDescent="0.2">
      <c r="A37" s="96"/>
      <c r="B37" s="97"/>
      <c r="C37" s="84" t="s">
        <v>95</v>
      </c>
      <c r="D37" s="35"/>
      <c r="E37" s="23"/>
      <c r="F37" s="34"/>
      <c r="G37" s="33"/>
      <c r="H37" s="33"/>
      <c r="I37" s="91">
        <v>0</v>
      </c>
      <c r="J37" s="47"/>
      <c r="L37" s="90"/>
    </row>
    <row r="38" spans="1:15" ht="11.4" hidden="1" x14ac:dyDescent="0.2">
      <c r="A38" s="96"/>
      <c r="B38" s="97"/>
      <c r="C38" s="17" t="s">
        <v>283</v>
      </c>
      <c r="D38" s="33"/>
      <c r="E38" s="23"/>
      <c r="F38" s="34"/>
      <c r="G38" s="33"/>
      <c r="H38" s="33"/>
      <c r="I38" s="38"/>
      <c r="J38" s="47"/>
    </row>
    <row r="39" spans="1:15" ht="11.4" hidden="1" x14ac:dyDescent="0.2">
      <c r="A39" s="96"/>
      <c r="B39" s="97"/>
      <c r="C39" s="84" t="s">
        <v>96</v>
      </c>
      <c r="D39" s="35"/>
      <c r="E39" s="23"/>
      <c r="F39" s="34"/>
      <c r="G39" s="33"/>
      <c r="H39" s="33"/>
      <c r="I39" s="91">
        <v>0</v>
      </c>
      <c r="J39" s="47"/>
    </row>
    <row r="40" spans="1:15" ht="11.4" hidden="1" x14ac:dyDescent="0.2">
      <c r="A40" s="96"/>
      <c r="B40" s="97"/>
      <c r="C40" s="84" t="s">
        <v>97</v>
      </c>
      <c r="D40" s="35"/>
      <c r="E40" s="23"/>
      <c r="F40" s="34"/>
      <c r="G40" s="33"/>
      <c r="H40" s="33"/>
      <c r="I40" s="91">
        <v>0</v>
      </c>
      <c r="J40" s="47"/>
      <c r="L40" s="90"/>
    </row>
    <row r="41" spans="1:15" ht="11.4" hidden="1" x14ac:dyDescent="0.2">
      <c r="A41" s="96"/>
      <c r="B41" s="51"/>
      <c r="C41" s="17"/>
      <c r="D41" s="153" t="s">
        <v>62</v>
      </c>
      <c r="E41" s="155"/>
      <c r="F41" s="155"/>
      <c r="G41" s="155"/>
      <c r="H41" s="28"/>
      <c r="I41" s="39">
        <f>SUM(I29,I32,I36,I39)*(1+Uhikhinnad!$E$175)</f>
        <v>0</v>
      </c>
      <c r="J41" s="47"/>
    </row>
    <row r="42" spans="1:15" ht="11.4" hidden="1" x14ac:dyDescent="0.2">
      <c r="A42" s="96"/>
      <c r="B42" s="51"/>
      <c r="C42" s="33"/>
      <c r="D42" s="153" t="s">
        <v>63</v>
      </c>
      <c r="E42" s="155"/>
      <c r="F42" s="155"/>
      <c r="G42" s="155"/>
      <c r="H42" s="28"/>
      <c r="I42" s="39">
        <f>SUM(I30,I33,I37,I40)*(1+Uhikhinnad!$E$175)</f>
        <v>0</v>
      </c>
      <c r="J42" s="47"/>
      <c r="O42" s="53"/>
    </row>
    <row r="43" spans="1:15" ht="11.4" hidden="1" x14ac:dyDescent="0.2">
      <c r="A43" s="25"/>
      <c r="B43" s="26"/>
      <c r="C43" s="18"/>
      <c r="D43" s="154" t="s">
        <v>16</v>
      </c>
      <c r="E43" s="156"/>
      <c r="F43" s="29"/>
      <c r="G43" s="29"/>
      <c r="H43" s="30"/>
      <c r="I43" s="40">
        <f>SUM(I41:I42)</f>
        <v>0</v>
      </c>
      <c r="J43" s="47"/>
      <c r="O43" s="53"/>
    </row>
    <row r="44" spans="1:15" ht="11.4" hidden="1" x14ac:dyDescent="0.2">
      <c r="A44" s="25"/>
      <c r="B44" s="26"/>
      <c r="C44" s="17" t="s">
        <v>129</v>
      </c>
      <c r="D44" s="33"/>
      <c r="E44" s="33"/>
      <c r="F44" s="33"/>
      <c r="G44" s="33"/>
      <c r="H44" s="33"/>
      <c r="I44" s="42"/>
      <c r="J44" s="33"/>
    </row>
    <row r="45" spans="1:15" ht="11.4" hidden="1" x14ac:dyDescent="0.2">
      <c r="A45" s="25"/>
      <c r="B45" s="26"/>
      <c r="C45" s="48" t="s">
        <v>89</v>
      </c>
      <c r="D45" s="33"/>
      <c r="E45" s="33"/>
      <c r="F45" s="33"/>
      <c r="G45" s="33"/>
      <c r="H45" s="33"/>
      <c r="I45" s="42"/>
      <c r="J45" s="33"/>
    </row>
    <row r="46" spans="1:15" ht="11.25" hidden="1" customHeight="1" x14ac:dyDescent="0.2">
      <c r="C46" s="17" t="s">
        <v>331</v>
      </c>
      <c r="D46" s="33"/>
      <c r="E46" s="33"/>
      <c r="F46" s="33"/>
      <c r="G46" s="33"/>
      <c r="H46" s="33"/>
      <c r="I46" s="42"/>
      <c r="J46" s="33"/>
    </row>
    <row r="47" spans="1:15" ht="11.25" hidden="1" customHeight="1" x14ac:dyDescent="0.2">
      <c r="C47" s="84" t="s">
        <v>276</v>
      </c>
      <c r="D47" s="33"/>
      <c r="E47" s="33"/>
      <c r="F47" s="33"/>
      <c r="G47" s="33"/>
      <c r="H47" s="33"/>
      <c r="I47" s="91">
        <v>0</v>
      </c>
      <c r="J47" s="33"/>
    </row>
    <row r="48" spans="1:15" ht="11.25" hidden="1" customHeight="1" x14ac:dyDescent="0.2">
      <c r="C48" s="84" t="s">
        <v>99</v>
      </c>
      <c r="D48" s="33"/>
      <c r="E48" s="33"/>
      <c r="F48" s="33"/>
      <c r="G48" s="33"/>
      <c r="H48" s="33"/>
      <c r="I48" s="91">
        <v>0</v>
      </c>
      <c r="J48" s="33"/>
    </row>
    <row r="49" spans="1:15" ht="11.25" hidden="1" customHeight="1" x14ac:dyDescent="0.2">
      <c r="C49" s="17" t="s">
        <v>332</v>
      </c>
    </row>
    <row r="50" spans="1:15" ht="11.25" hidden="1" customHeight="1" x14ac:dyDescent="0.25">
      <c r="C50" s="84" t="s">
        <v>100</v>
      </c>
      <c r="I50" s="91">
        <v>0</v>
      </c>
    </row>
    <row r="51" spans="1:15" ht="11.25" hidden="1" customHeight="1" x14ac:dyDescent="0.25">
      <c r="C51" s="84" t="s">
        <v>101</v>
      </c>
      <c r="I51" s="91">
        <v>0</v>
      </c>
    </row>
    <row r="52" spans="1:15" ht="11.4" hidden="1" x14ac:dyDescent="0.2">
      <c r="A52" s="31"/>
      <c r="B52" s="32"/>
      <c r="C52" s="48" t="s">
        <v>333</v>
      </c>
      <c r="D52" s="19"/>
      <c r="E52" s="20"/>
      <c r="F52" s="21"/>
      <c r="G52" s="20"/>
      <c r="H52" s="20"/>
      <c r="I52" s="41"/>
      <c r="J52" s="47"/>
    </row>
    <row r="53" spans="1:15" ht="11.4" hidden="1" x14ac:dyDescent="0.2">
      <c r="A53" s="96"/>
      <c r="B53" s="97"/>
      <c r="C53" s="17" t="s">
        <v>282</v>
      </c>
      <c r="D53" s="33"/>
      <c r="E53" s="23"/>
      <c r="F53" s="34"/>
      <c r="G53" s="33"/>
      <c r="H53" s="33"/>
      <c r="I53" s="38"/>
      <c r="J53" s="47"/>
    </row>
    <row r="54" spans="1:15" ht="11.4" hidden="1" x14ac:dyDescent="0.2">
      <c r="A54" s="96"/>
      <c r="B54" s="97"/>
      <c r="C54" s="84" t="s">
        <v>94</v>
      </c>
      <c r="D54" s="35"/>
      <c r="E54" s="23"/>
      <c r="F54" s="34"/>
      <c r="G54" s="33"/>
      <c r="H54" s="33"/>
      <c r="I54" s="91">
        <v>0</v>
      </c>
      <c r="J54" s="47"/>
    </row>
    <row r="55" spans="1:15" ht="11.4" hidden="1" x14ac:dyDescent="0.2">
      <c r="A55" s="96"/>
      <c r="B55" s="97"/>
      <c r="C55" s="84" t="s">
        <v>95</v>
      </c>
      <c r="D55" s="35"/>
      <c r="E55" s="23"/>
      <c r="F55" s="34"/>
      <c r="G55" s="33"/>
      <c r="H55" s="33"/>
      <c r="I55" s="91">
        <v>0</v>
      </c>
      <c r="J55" s="47"/>
      <c r="L55" s="90"/>
    </row>
    <row r="56" spans="1:15" ht="11.4" hidden="1" x14ac:dyDescent="0.2">
      <c r="A56" s="96"/>
      <c r="B56" s="97"/>
      <c r="C56" s="17" t="s">
        <v>283</v>
      </c>
      <c r="D56" s="33"/>
      <c r="E56" s="23"/>
      <c r="F56" s="34"/>
      <c r="G56" s="33"/>
      <c r="H56" s="33"/>
      <c r="I56" s="38"/>
      <c r="J56" s="47"/>
    </row>
    <row r="57" spans="1:15" ht="11.4" hidden="1" x14ac:dyDescent="0.2">
      <c r="A57" s="96"/>
      <c r="B57" s="97"/>
      <c r="C57" s="84" t="s">
        <v>96</v>
      </c>
      <c r="D57" s="35"/>
      <c r="E57" s="23"/>
      <c r="F57" s="34"/>
      <c r="G57" s="33"/>
      <c r="H57" s="33"/>
      <c r="I57" s="91">
        <v>0</v>
      </c>
      <c r="J57" s="47"/>
    </row>
    <row r="58" spans="1:15" ht="11.4" hidden="1" x14ac:dyDescent="0.2">
      <c r="A58" s="96"/>
      <c r="B58" s="97"/>
      <c r="C58" s="84" t="s">
        <v>97</v>
      </c>
      <c r="D58" s="35"/>
      <c r="E58" s="23"/>
      <c r="F58" s="34"/>
      <c r="G58" s="33"/>
      <c r="H58" s="33"/>
      <c r="I58" s="91">
        <v>0</v>
      </c>
      <c r="J58" s="47"/>
      <c r="L58" s="90"/>
    </row>
    <row r="59" spans="1:15" ht="11.25" hidden="1" customHeight="1" x14ac:dyDescent="0.2">
      <c r="A59" s="96"/>
      <c r="B59" s="51"/>
      <c r="C59" s="17"/>
      <c r="D59" s="153" t="s">
        <v>62</v>
      </c>
      <c r="E59" s="153"/>
      <c r="F59" s="153"/>
      <c r="G59" s="153"/>
      <c r="H59" s="28"/>
      <c r="I59" s="39">
        <f>SUM(I47,I50,I54,I57)*(1+Uhikhinnad!$E$175)</f>
        <v>0</v>
      </c>
      <c r="J59" s="47"/>
    </row>
    <row r="60" spans="1:15" ht="11.25" hidden="1" customHeight="1" x14ac:dyDescent="0.2">
      <c r="A60" s="96"/>
      <c r="B60" s="51"/>
      <c r="C60" s="33"/>
      <c r="D60" s="153" t="s">
        <v>63</v>
      </c>
      <c r="E60" s="153"/>
      <c r="F60" s="153"/>
      <c r="G60" s="153"/>
      <c r="H60" s="28"/>
      <c r="I60" s="39">
        <f>SUM(I48,I51,I55,I58)*(1+Uhikhinnad!$E$175)</f>
        <v>0</v>
      </c>
      <c r="J60" s="47"/>
      <c r="O60" s="53"/>
    </row>
    <row r="61" spans="1:15" ht="11.4" hidden="1" x14ac:dyDescent="0.2">
      <c r="A61" s="25"/>
      <c r="B61" s="26"/>
      <c r="C61" s="18"/>
      <c r="D61" s="154" t="s">
        <v>300</v>
      </c>
      <c r="E61" s="154"/>
      <c r="F61" s="29"/>
      <c r="G61" s="29"/>
      <c r="H61" s="30"/>
      <c r="I61" s="40">
        <f>SUM(I59:I60)</f>
        <v>0</v>
      </c>
      <c r="J61" s="47"/>
      <c r="O61" s="53"/>
    </row>
    <row r="64" spans="1:15" s="45" customFormat="1" ht="11.4" x14ac:dyDescent="0.2">
      <c r="A64" s="96"/>
      <c r="B64" s="97"/>
      <c r="C64" s="22"/>
      <c r="D64" s="22"/>
      <c r="E64" s="23"/>
      <c r="F64" s="24"/>
      <c r="G64" s="23"/>
      <c r="H64" s="23"/>
      <c r="I64" s="37"/>
      <c r="J64" s="47"/>
    </row>
  </sheetData>
  <mergeCells count="9">
    <mergeCell ref="D59:G59"/>
    <mergeCell ref="D60:G60"/>
    <mergeCell ref="D61:E61"/>
    <mergeCell ref="D23:G23"/>
    <mergeCell ref="D24:G24"/>
    <mergeCell ref="D25:E25"/>
    <mergeCell ref="D41:G41"/>
    <mergeCell ref="D42:G42"/>
    <mergeCell ref="D43:E43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6"/>
  <sheetViews>
    <sheetView view="pageBreakPreview" topLeftCell="C1" zoomScaleNormal="100" zoomScaleSheetLayoutView="100" workbookViewId="0">
      <selection activeCell="C63" sqref="C63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119" customWidth="1"/>
    <col min="4" max="4" width="40.33203125" style="110" bestFit="1" customWidth="1"/>
    <col min="5" max="5" width="6.88671875" style="121" customWidth="1"/>
    <col min="6" max="6" width="7.5546875" style="121" customWidth="1"/>
    <col min="7" max="7" width="9.88671875" style="121" customWidth="1"/>
    <col min="8" max="8" width="11.88671875" style="121" customWidth="1"/>
    <col min="9" max="9" width="14.5546875" style="55" bestFit="1" customWidth="1"/>
    <col min="10" max="10" width="0" style="46" hidden="1" customWidth="1"/>
    <col min="11" max="11" width="9.33203125" style="46" hidden="1" customWidth="1"/>
    <col min="12" max="14" width="0" style="46" hidden="1" customWidth="1"/>
    <col min="15" max="15" width="10.88671875" style="46" bestFit="1" customWidth="1"/>
    <col min="16" max="16384" width="9.109375" style="46"/>
  </cols>
  <sheetData>
    <row r="1" spans="1:14" ht="11.4" x14ac:dyDescent="0.25">
      <c r="C1" s="105" t="s">
        <v>334</v>
      </c>
      <c r="D1" s="106"/>
      <c r="E1" s="120"/>
      <c r="F1" s="120"/>
      <c r="G1" s="120"/>
      <c r="H1" s="120"/>
      <c r="I1" s="54"/>
      <c r="J1" s="45"/>
    </row>
    <row r="2" spans="1:14" ht="11.4" x14ac:dyDescent="0.25">
      <c r="C2" s="105" t="s">
        <v>55</v>
      </c>
      <c r="D2" s="106"/>
      <c r="E2" s="120"/>
      <c r="F2" s="120"/>
      <c r="G2" s="120"/>
      <c r="H2" s="120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07" t="s">
        <v>0</v>
      </c>
      <c r="D3" s="108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5">
      <c r="A4" s="12"/>
      <c r="B4" s="13"/>
      <c r="C4" s="109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113" t="s">
        <v>91</v>
      </c>
      <c r="I5" s="91">
        <v>0</v>
      </c>
      <c r="J5" s="47"/>
      <c r="M5" s="90"/>
      <c r="N5" s="90"/>
    </row>
    <row r="6" spans="1:14" ht="11.4" hidden="1" x14ac:dyDescent="0.25">
      <c r="A6" s="12"/>
      <c r="B6" s="13"/>
      <c r="C6" s="112" t="s">
        <v>266</v>
      </c>
      <c r="I6" s="86"/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113" t="s">
        <v>92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113" t="s">
        <v>93</v>
      </c>
      <c r="I8" s="91">
        <v>0</v>
      </c>
      <c r="J8" s="47"/>
      <c r="M8" s="90"/>
      <c r="N8" s="90"/>
    </row>
    <row r="9" spans="1:14" ht="11.4" x14ac:dyDescent="0.25">
      <c r="A9" s="12"/>
      <c r="B9" s="13"/>
      <c r="C9" s="111" t="s">
        <v>74</v>
      </c>
      <c r="I9" s="122"/>
      <c r="J9" s="47"/>
      <c r="M9" s="90"/>
      <c r="N9" s="90"/>
    </row>
    <row r="10" spans="1:14" ht="11.4" hidden="1" x14ac:dyDescent="0.2">
      <c r="A10" s="96"/>
      <c r="B10" s="51"/>
      <c r="C10" s="113" t="s">
        <v>270</v>
      </c>
      <c r="D10" s="115"/>
      <c r="E10" s="125"/>
      <c r="F10" s="125"/>
      <c r="G10" s="125"/>
      <c r="H10" s="125"/>
      <c r="I10" s="91">
        <v>0</v>
      </c>
      <c r="J10" s="47"/>
    </row>
    <row r="11" spans="1:14" ht="11.4" x14ac:dyDescent="0.2">
      <c r="A11" s="96"/>
      <c r="B11" s="51"/>
      <c r="C11" s="112" t="s">
        <v>83</v>
      </c>
      <c r="D11" s="114"/>
      <c r="E11" s="123"/>
      <c r="F11" s="124"/>
      <c r="G11" s="123"/>
      <c r="H11" s="123"/>
      <c r="I11" s="122"/>
      <c r="J11" s="47"/>
    </row>
    <row r="12" spans="1:14" ht="11.4" hidden="1" x14ac:dyDescent="0.2">
      <c r="A12" s="96"/>
      <c r="B12" s="51"/>
      <c r="C12" s="113" t="s">
        <v>269</v>
      </c>
      <c r="D12" s="114"/>
      <c r="E12" s="123"/>
      <c r="F12" s="124"/>
      <c r="G12" s="123"/>
      <c r="H12" s="123"/>
      <c r="I12" s="91">
        <v>0</v>
      </c>
      <c r="J12" s="47"/>
      <c r="N12" s="90"/>
    </row>
    <row r="13" spans="1:14" ht="11.4" x14ac:dyDescent="0.2">
      <c r="A13" s="96"/>
      <c r="B13" s="51"/>
      <c r="C13" s="116" t="s">
        <v>271</v>
      </c>
      <c r="D13" s="115"/>
      <c r="E13" s="125"/>
      <c r="F13" s="125"/>
      <c r="G13" s="125"/>
      <c r="H13" s="125"/>
      <c r="I13" s="91">
        <f>I14</f>
        <v>64800</v>
      </c>
      <c r="J13" s="47"/>
    </row>
    <row r="14" spans="1:14" ht="11.4" x14ac:dyDescent="0.2">
      <c r="A14" s="96" t="s">
        <v>212</v>
      </c>
      <c r="B14" s="135" t="s">
        <v>127</v>
      </c>
      <c r="C14" s="22" t="str">
        <f>VLOOKUP(A14,Uhikhinnad!$A$6:$F$170,2,FALSE)</f>
        <v>tuletõrjevee mahuti rajamine</v>
      </c>
      <c r="D14" s="101" t="s">
        <v>352</v>
      </c>
      <c r="E14" s="23" t="str">
        <f>VLOOKUP(A14,Uhikhinnad!$A$6:$F$170,4,FALSE)</f>
        <v>m3</v>
      </c>
      <c r="F14" s="24">
        <v>162</v>
      </c>
      <c r="G14" s="23">
        <f>VLOOKUP(A14,Uhikhinnad!$A$6:$F$170,5,FALSE)</f>
        <v>400</v>
      </c>
      <c r="H14" s="23">
        <f>VLOOKUP(A14,Uhikhinnad!$A$6:$F$170,6,FALSE)</f>
        <v>0</v>
      </c>
      <c r="I14" s="37">
        <f>F14*G14+H14</f>
        <v>64800</v>
      </c>
      <c r="J14" s="47"/>
      <c r="N14" s="90"/>
    </row>
    <row r="15" spans="1:14" ht="11.4" x14ac:dyDescent="0.2">
      <c r="A15" s="96"/>
      <c r="B15" s="97"/>
      <c r="C15" s="101"/>
      <c r="D15" s="153" t="s">
        <v>63</v>
      </c>
      <c r="E15" s="155"/>
      <c r="F15" s="155"/>
      <c r="G15" s="155"/>
      <c r="H15" s="126"/>
      <c r="I15" s="127">
        <f>SUM(I5,I8,I10,I13)*(1+Uhikhinnad!$E$175)</f>
        <v>74520</v>
      </c>
      <c r="J15" s="47"/>
    </row>
    <row r="16" spans="1:14" ht="11.4" x14ac:dyDescent="0.2">
      <c r="A16" s="96"/>
      <c r="B16" s="97"/>
      <c r="C16" s="101"/>
      <c r="D16" s="154" t="s">
        <v>47</v>
      </c>
      <c r="E16" s="156"/>
      <c r="F16" s="128"/>
      <c r="G16" s="128"/>
      <c r="H16" s="129"/>
      <c r="I16" s="130">
        <f>SUM(I15:I15)</f>
        <v>74520</v>
      </c>
      <c r="J16" s="47"/>
    </row>
    <row r="17" spans="1:12" ht="11.4" hidden="1" x14ac:dyDescent="0.2">
      <c r="A17" s="31"/>
      <c r="B17" s="32"/>
      <c r="C17" s="109" t="s">
        <v>36</v>
      </c>
      <c r="D17" s="114"/>
      <c r="E17" s="123"/>
      <c r="F17" s="124"/>
      <c r="G17" s="123"/>
      <c r="H17" s="123"/>
      <c r="I17" s="131"/>
      <c r="J17" s="47"/>
    </row>
    <row r="18" spans="1:12" ht="11.4" hidden="1" x14ac:dyDescent="0.2">
      <c r="A18" s="31"/>
      <c r="B18" s="32"/>
      <c r="C18" s="111" t="s">
        <v>75</v>
      </c>
      <c r="D18" s="114"/>
      <c r="E18" s="123"/>
      <c r="F18" s="124"/>
      <c r="G18" s="123"/>
      <c r="H18" s="123"/>
      <c r="I18" s="131"/>
      <c r="J18" s="47"/>
    </row>
    <row r="19" spans="1:12" ht="11.4" hidden="1" x14ac:dyDescent="0.2">
      <c r="A19" s="96"/>
      <c r="B19" s="97"/>
      <c r="C19" s="109" t="s">
        <v>265</v>
      </c>
      <c r="D19" s="101"/>
      <c r="E19" s="103"/>
      <c r="F19" s="132"/>
      <c r="G19" s="133"/>
      <c r="H19" s="133"/>
      <c r="I19" s="122"/>
      <c r="J19" s="47"/>
    </row>
    <row r="20" spans="1:12" ht="11.4" hidden="1" x14ac:dyDescent="0.2">
      <c r="A20" s="96"/>
      <c r="B20" s="97"/>
      <c r="C20" s="113" t="s">
        <v>274</v>
      </c>
      <c r="D20" s="117"/>
      <c r="E20" s="103"/>
      <c r="F20" s="132"/>
      <c r="G20" s="133"/>
      <c r="H20" s="133"/>
      <c r="I20" s="91">
        <v>0</v>
      </c>
      <c r="J20" s="47"/>
    </row>
    <row r="21" spans="1:12" ht="11.4" hidden="1" x14ac:dyDescent="0.2">
      <c r="A21" s="96"/>
      <c r="B21" s="97"/>
      <c r="C21" s="113" t="s">
        <v>272</v>
      </c>
      <c r="D21" s="117"/>
      <c r="E21" s="103"/>
      <c r="F21" s="132"/>
      <c r="G21" s="133"/>
      <c r="H21" s="133"/>
      <c r="I21" s="91">
        <v>0</v>
      </c>
      <c r="J21" s="47"/>
      <c r="L21" s="90"/>
    </row>
    <row r="22" spans="1:12" ht="11.4" hidden="1" x14ac:dyDescent="0.2">
      <c r="A22" s="96"/>
      <c r="B22" s="97"/>
      <c r="C22" s="109" t="s">
        <v>122</v>
      </c>
      <c r="D22" s="101"/>
      <c r="E22" s="103"/>
      <c r="F22" s="132"/>
      <c r="G22" s="133"/>
      <c r="H22" s="133"/>
      <c r="I22" s="122"/>
      <c r="J22" s="47"/>
    </row>
    <row r="23" spans="1:12" ht="11.4" hidden="1" x14ac:dyDescent="0.2">
      <c r="A23" s="96"/>
      <c r="B23" s="97"/>
      <c r="C23" s="113" t="s">
        <v>275</v>
      </c>
      <c r="D23" s="117"/>
      <c r="E23" s="103"/>
      <c r="F23" s="132"/>
      <c r="G23" s="133"/>
      <c r="H23" s="133"/>
      <c r="I23" s="91">
        <v>0</v>
      </c>
      <c r="J23" s="47"/>
    </row>
    <row r="24" spans="1:12" ht="11.4" hidden="1" x14ac:dyDescent="0.2">
      <c r="A24" s="96"/>
      <c r="B24" s="97"/>
      <c r="C24" s="113" t="s">
        <v>273</v>
      </c>
      <c r="D24" s="117"/>
      <c r="E24" s="103"/>
      <c r="F24" s="132"/>
      <c r="G24" s="133"/>
      <c r="H24" s="133"/>
      <c r="I24" s="91">
        <v>0</v>
      </c>
      <c r="J24" s="47"/>
      <c r="L24" s="90"/>
    </row>
    <row r="25" spans="1:12" ht="11.4" hidden="1" x14ac:dyDescent="0.2">
      <c r="A25" s="31"/>
      <c r="B25" s="32"/>
      <c r="C25" s="111" t="s">
        <v>76</v>
      </c>
      <c r="D25" s="114"/>
      <c r="E25" s="123"/>
      <c r="F25" s="124"/>
      <c r="G25" s="123"/>
      <c r="H25" s="123"/>
      <c r="I25" s="131"/>
      <c r="J25" s="47"/>
    </row>
    <row r="26" spans="1:12" ht="11.4" hidden="1" x14ac:dyDescent="0.2">
      <c r="A26" s="96"/>
      <c r="B26" s="97"/>
      <c r="C26" s="109" t="s">
        <v>282</v>
      </c>
      <c r="D26" s="101"/>
      <c r="E26" s="103"/>
      <c r="F26" s="132"/>
      <c r="G26" s="133"/>
      <c r="H26" s="133"/>
      <c r="I26" s="122"/>
      <c r="J26" s="47"/>
    </row>
    <row r="27" spans="1:12" ht="11.4" hidden="1" x14ac:dyDescent="0.2">
      <c r="A27" s="96"/>
      <c r="B27" s="97"/>
      <c r="C27" s="113" t="s">
        <v>94</v>
      </c>
      <c r="D27" s="117"/>
      <c r="E27" s="103"/>
      <c r="F27" s="132"/>
      <c r="G27" s="133"/>
      <c r="H27" s="133"/>
      <c r="I27" s="91">
        <v>0</v>
      </c>
      <c r="J27" s="47"/>
    </row>
    <row r="28" spans="1:12" ht="11.4" hidden="1" x14ac:dyDescent="0.2">
      <c r="A28" s="96"/>
      <c r="B28" s="97"/>
      <c r="C28" s="113" t="s">
        <v>95</v>
      </c>
      <c r="D28" s="117"/>
      <c r="E28" s="103"/>
      <c r="F28" s="132"/>
      <c r="G28" s="133"/>
      <c r="H28" s="133"/>
      <c r="I28" s="91">
        <v>0</v>
      </c>
      <c r="J28" s="47"/>
      <c r="L28" s="90"/>
    </row>
    <row r="29" spans="1:12" ht="11.4" hidden="1" x14ac:dyDescent="0.2">
      <c r="A29" s="96"/>
      <c r="B29" s="97"/>
      <c r="C29" s="109" t="s">
        <v>283</v>
      </c>
      <c r="D29" s="101"/>
      <c r="E29" s="103"/>
      <c r="F29" s="132"/>
      <c r="G29" s="133"/>
      <c r="H29" s="133"/>
      <c r="I29" s="122"/>
      <c r="J29" s="47"/>
    </row>
    <row r="30" spans="1:12" ht="11.4" hidden="1" x14ac:dyDescent="0.2">
      <c r="A30" s="96"/>
      <c r="B30" s="97"/>
      <c r="C30" s="113" t="s">
        <v>96</v>
      </c>
      <c r="D30" s="117"/>
      <c r="E30" s="103"/>
      <c r="F30" s="132"/>
      <c r="G30" s="133"/>
      <c r="H30" s="133"/>
      <c r="I30" s="91">
        <v>0</v>
      </c>
      <c r="J30" s="47"/>
    </row>
    <row r="31" spans="1:12" ht="11.4" hidden="1" x14ac:dyDescent="0.2">
      <c r="A31" s="96"/>
      <c r="B31" s="97"/>
      <c r="C31" s="113" t="s">
        <v>97</v>
      </c>
      <c r="D31" s="117"/>
      <c r="E31" s="103"/>
      <c r="F31" s="132"/>
      <c r="G31" s="133"/>
      <c r="H31" s="133"/>
      <c r="I31" s="91">
        <v>0</v>
      </c>
      <c r="J31" s="47"/>
      <c r="L31" s="90"/>
    </row>
    <row r="32" spans="1:12" ht="11.4" hidden="1" x14ac:dyDescent="0.2">
      <c r="A32" s="96"/>
      <c r="B32" s="51"/>
      <c r="C32" s="109"/>
      <c r="D32" s="153" t="s">
        <v>62</v>
      </c>
      <c r="E32" s="155"/>
      <c r="F32" s="155"/>
      <c r="G32" s="155"/>
      <c r="H32" s="126"/>
      <c r="I32" s="127">
        <f>SUM(I20,I23,I27,I30)*(1+Uhikhinnad!$E$175)</f>
        <v>0</v>
      </c>
      <c r="J32" s="47"/>
    </row>
    <row r="33" spans="1:15" ht="11.4" hidden="1" x14ac:dyDescent="0.2">
      <c r="A33" s="96"/>
      <c r="B33" s="51"/>
      <c r="C33" s="118"/>
      <c r="D33" s="153" t="s">
        <v>63</v>
      </c>
      <c r="E33" s="155"/>
      <c r="F33" s="155"/>
      <c r="G33" s="155"/>
      <c r="H33" s="126"/>
      <c r="I33" s="127">
        <f>SUM(I21,I24,I28,I31)*(1+Uhikhinnad!$E$175)</f>
        <v>0</v>
      </c>
      <c r="J33" s="47"/>
      <c r="O33" s="53"/>
    </row>
    <row r="34" spans="1:15" ht="11.4" hidden="1" x14ac:dyDescent="0.2">
      <c r="A34" s="25"/>
      <c r="B34" s="26"/>
      <c r="C34" s="112"/>
      <c r="D34" s="154" t="s">
        <v>16</v>
      </c>
      <c r="E34" s="156"/>
      <c r="F34" s="128"/>
      <c r="G34" s="128"/>
      <c r="H34" s="129"/>
      <c r="I34" s="130">
        <f>SUM(I32:I33)</f>
        <v>0</v>
      </c>
      <c r="J34" s="47"/>
      <c r="O34" s="53"/>
    </row>
    <row r="35" spans="1:15" ht="11.4" hidden="1" x14ac:dyDescent="0.2">
      <c r="A35" s="25"/>
      <c r="B35" s="26"/>
      <c r="C35" s="109" t="s">
        <v>129</v>
      </c>
      <c r="D35" s="101"/>
      <c r="E35" s="133"/>
      <c r="F35" s="133"/>
      <c r="G35" s="133"/>
      <c r="H35" s="133"/>
      <c r="I35" s="134"/>
      <c r="J35" s="33"/>
    </row>
    <row r="36" spans="1:15" ht="11.4" hidden="1" x14ac:dyDescent="0.2">
      <c r="A36" s="25"/>
      <c r="B36" s="26"/>
      <c r="C36" s="111" t="s">
        <v>89</v>
      </c>
      <c r="D36" s="101"/>
      <c r="E36" s="133"/>
      <c r="F36" s="133"/>
      <c r="G36" s="133"/>
      <c r="H36" s="133"/>
      <c r="I36" s="134"/>
      <c r="J36" s="33"/>
    </row>
    <row r="37" spans="1:15" ht="11.25" hidden="1" customHeight="1" x14ac:dyDescent="0.2">
      <c r="C37" s="109" t="s">
        <v>331</v>
      </c>
      <c r="D37" s="101"/>
      <c r="E37" s="133"/>
      <c r="F37" s="133"/>
      <c r="G37" s="133"/>
      <c r="H37" s="133"/>
      <c r="I37" s="134"/>
      <c r="J37" s="33"/>
    </row>
    <row r="38" spans="1:15" ht="11.25" hidden="1" customHeight="1" x14ac:dyDescent="0.2">
      <c r="C38" s="113" t="s">
        <v>276</v>
      </c>
      <c r="D38" s="101"/>
      <c r="E38" s="133"/>
      <c r="F38" s="133"/>
      <c r="G38" s="133"/>
      <c r="H38" s="133"/>
      <c r="I38" s="91">
        <v>0</v>
      </c>
      <c r="J38" s="33"/>
    </row>
    <row r="39" spans="1:15" ht="11.25" hidden="1" customHeight="1" x14ac:dyDescent="0.2">
      <c r="C39" s="113" t="s">
        <v>99</v>
      </c>
      <c r="D39" s="101"/>
      <c r="E39" s="133"/>
      <c r="F39" s="133"/>
      <c r="G39" s="133"/>
      <c r="H39" s="133"/>
      <c r="I39" s="91">
        <v>0</v>
      </c>
      <c r="J39" s="33"/>
    </row>
    <row r="40" spans="1:15" ht="11.25" hidden="1" customHeight="1" x14ac:dyDescent="0.25">
      <c r="C40" s="109" t="s">
        <v>332</v>
      </c>
    </row>
    <row r="41" spans="1:15" ht="11.25" hidden="1" customHeight="1" x14ac:dyDescent="0.25">
      <c r="C41" s="113" t="s">
        <v>100</v>
      </c>
      <c r="I41" s="91">
        <v>0</v>
      </c>
    </row>
    <row r="42" spans="1:15" ht="11.25" hidden="1" customHeight="1" x14ac:dyDescent="0.25">
      <c r="C42" s="113" t="s">
        <v>101</v>
      </c>
      <c r="I42" s="91">
        <v>0</v>
      </c>
    </row>
    <row r="43" spans="1:15" ht="11.4" hidden="1" x14ac:dyDescent="0.2">
      <c r="A43" s="31"/>
      <c r="B43" s="32"/>
      <c r="C43" s="111" t="s">
        <v>333</v>
      </c>
      <c r="D43" s="114"/>
      <c r="E43" s="123"/>
      <c r="F43" s="124"/>
      <c r="G43" s="123"/>
      <c r="H43" s="123"/>
      <c r="I43" s="131"/>
      <c r="J43" s="47"/>
    </row>
    <row r="44" spans="1:15" ht="11.4" hidden="1" x14ac:dyDescent="0.2">
      <c r="A44" s="96"/>
      <c r="B44" s="97"/>
      <c r="C44" s="109" t="s">
        <v>282</v>
      </c>
      <c r="D44" s="101"/>
      <c r="E44" s="103"/>
      <c r="F44" s="132"/>
      <c r="G44" s="133"/>
      <c r="H44" s="133"/>
      <c r="I44" s="122"/>
      <c r="J44" s="47"/>
    </row>
    <row r="45" spans="1:15" ht="11.4" hidden="1" x14ac:dyDescent="0.2">
      <c r="A45" s="96"/>
      <c r="B45" s="97"/>
      <c r="C45" s="113" t="s">
        <v>94</v>
      </c>
      <c r="D45" s="117"/>
      <c r="E45" s="103"/>
      <c r="F45" s="132"/>
      <c r="G45" s="133"/>
      <c r="H45" s="133"/>
      <c r="I45" s="91">
        <v>0</v>
      </c>
      <c r="J45" s="47"/>
    </row>
    <row r="46" spans="1:15" ht="11.4" hidden="1" x14ac:dyDescent="0.2">
      <c r="A46" s="96"/>
      <c r="B46" s="97"/>
      <c r="C46" s="113" t="s">
        <v>95</v>
      </c>
      <c r="D46" s="117"/>
      <c r="E46" s="103"/>
      <c r="F46" s="132"/>
      <c r="G46" s="133"/>
      <c r="H46" s="133"/>
      <c r="I46" s="91">
        <v>0</v>
      </c>
      <c r="J46" s="47"/>
      <c r="L46" s="90"/>
    </row>
    <row r="47" spans="1:15" ht="11.4" hidden="1" x14ac:dyDescent="0.2">
      <c r="A47" s="96"/>
      <c r="B47" s="97"/>
      <c r="C47" s="109" t="s">
        <v>283</v>
      </c>
      <c r="D47" s="101"/>
      <c r="E47" s="103"/>
      <c r="F47" s="132"/>
      <c r="G47" s="133"/>
      <c r="H47" s="133"/>
      <c r="I47" s="122"/>
      <c r="J47" s="47"/>
    </row>
    <row r="48" spans="1:15" ht="11.4" hidden="1" x14ac:dyDescent="0.2">
      <c r="A48" s="96"/>
      <c r="B48" s="97"/>
      <c r="C48" s="113" t="s">
        <v>96</v>
      </c>
      <c r="D48" s="117"/>
      <c r="E48" s="103"/>
      <c r="F48" s="132"/>
      <c r="G48" s="133"/>
      <c r="H48" s="133"/>
      <c r="I48" s="91">
        <v>0</v>
      </c>
      <c r="J48" s="47"/>
    </row>
    <row r="49" spans="1:15" ht="11.4" hidden="1" x14ac:dyDescent="0.2">
      <c r="A49" s="96"/>
      <c r="B49" s="97"/>
      <c r="C49" s="113" t="s">
        <v>97</v>
      </c>
      <c r="D49" s="117"/>
      <c r="E49" s="103"/>
      <c r="F49" s="132"/>
      <c r="G49" s="133"/>
      <c r="H49" s="133"/>
      <c r="I49" s="91">
        <v>0</v>
      </c>
      <c r="J49" s="47"/>
      <c r="L49" s="90"/>
    </row>
    <row r="50" spans="1:15" ht="11.25" hidden="1" customHeight="1" x14ac:dyDescent="0.2">
      <c r="A50" s="96"/>
      <c r="B50" s="51"/>
      <c r="C50" s="109"/>
      <c r="D50" s="153" t="s">
        <v>62</v>
      </c>
      <c r="E50" s="153"/>
      <c r="F50" s="153"/>
      <c r="G50" s="153"/>
      <c r="H50" s="126"/>
      <c r="I50" s="127">
        <f>SUM(I38,I41,I45,I48)*(1+Uhikhinnad!$E$175)</f>
        <v>0</v>
      </c>
      <c r="J50" s="47"/>
    </row>
    <row r="51" spans="1:15" ht="11.25" hidden="1" customHeight="1" x14ac:dyDescent="0.2">
      <c r="A51" s="96"/>
      <c r="B51" s="51"/>
      <c r="C51" s="118"/>
      <c r="D51" s="153" t="s">
        <v>63</v>
      </c>
      <c r="E51" s="153"/>
      <c r="F51" s="153"/>
      <c r="G51" s="153"/>
      <c r="H51" s="126"/>
      <c r="I51" s="127">
        <f>SUM(I39,I42,I46,I49)*(1+Uhikhinnad!$E$175)</f>
        <v>0</v>
      </c>
      <c r="J51" s="47"/>
      <c r="O51" s="53"/>
    </row>
    <row r="52" spans="1:15" ht="11.4" hidden="1" x14ac:dyDescent="0.2">
      <c r="A52" s="25"/>
      <c r="B52" s="26"/>
      <c r="C52" s="112"/>
      <c r="D52" s="154" t="s">
        <v>300</v>
      </c>
      <c r="E52" s="154"/>
      <c r="F52" s="128"/>
      <c r="G52" s="128"/>
      <c r="H52" s="129"/>
      <c r="I52" s="130">
        <f>SUM(I50:I51)</f>
        <v>0</v>
      </c>
      <c r="J52" s="47"/>
      <c r="O52" s="53"/>
    </row>
    <row r="53" spans="1:15" ht="11.25" hidden="1" customHeight="1" x14ac:dyDescent="0.25"/>
    <row r="54" spans="1:15" ht="11.25" hidden="1" customHeight="1" x14ac:dyDescent="0.25"/>
    <row r="55" spans="1:15" ht="11.25" hidden="1" customHeight="1" x14ac:dyDescent="0.25"/>
    <row r="56" spans="1:15" ht="11.25" hidden="1" customHeight="1" x14ac:dyDescent="0.25"/>
  </sheetData>
  <mergeCells count="8">
    <mergeCell ref="D50:G50"/>
    <mergeCell ref="D51:G51"/>
    <mergeCell ref="D52:E52"/>
    <mergeCell ref="D15:G15"/>
    <mergeCell ref="D16:E16"/>
    <mergeCell ref="D32:G32"/>
    <mergeCell ref="D33:G33"/>
    <mergeCell ref="D34:E34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view="pageBreakPreview" topLeftCell="C1" zoomScaleNormal="100" zoomScaleSheetLayoutView="100" workbookViewId="0">
      <selection activeCell="D6" sqref="D6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119" customWidth="1"/>
    <col min="4" max="4" width="40.33203125" style="110" bestFit="1" customWidth="1"/>
    <col min="5" max="5" width="6.88671875" style="121" customWidth="1"/>
    <col min="6" max="6" width="7.5546875" style="121" customWidth="1"/>
    <col min="7" max="7" width="9.88671875" style="121" customWidth="1"/>
    <col min="8" max="8" width="11.88671875" style="121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5">
      <c r="C1" s="105" t="s">
        <v>341</v>
      </c>
      <c r="D1" s="106"/>
      <c r="E1" s="120"/>
      <c r="F1" s="120"/>
      <c r="G1" s="120"/>
      <c r="H1" s="120"/>
      <c r="I1" s="54"/>
      <c r="J1" s="45"/>
    </row>
    <row r="2" spans="1:14" ht="11.4" x14ac:dyDescent="0.25">
      <c r="C2" s="105" t="s">
        <v>55</v>
      </c>
      <c r="D2" s="106"/>
      <c r="E2" s="120"/>
      <c r="F2" s="120"/>
      <c r="G2" s="120"/>
      <c r="H2" s="120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07" t="s">
        <v>0</v>
      </c>
      <c r="D3" s="108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5">
      <c r="A4" s="12"/>
      <c r="B4" s="13"/>
      <c r="C4" s="109" t="s">
        <v>43</v>
      </c>
      <c r="J4" s="47"/>
      <c r="K4" s="90"/>
      <c r="L4" s="90"/>
      <c r="M4" s="90"/>
      <c r="N4" s="90"/>
    </row>
    <row r="5" spans="1:14" ht="11.4" x14ac:dyDescent="0.25">
      <c r="A5" s="12"/>
      <c r="B5" s="13"/>
      <c r="C5" s="111"/>
      <c r="J5" s="47"/>
      <c r="K5" s="90"/>
      <c r="L5" s="90"/>
      <c r="M5" s="90"/>
      <c r="N5" s="90"/>
    </row>
    <row r="6" spans="1:14" ht="11.4" x14ac:dyDescent="0.25">
      <c r="A6" s="12"/>
      <c r="B6" s="13"/>
      <c r="C6" s="146" t="s">
        <v>374</v>
      </c>
      <c r="J6" s="47"/>
      <c r="K6" s="90"/>
      <c r="L6" s="90"/>
      <c r="M6" s="90"/>
      <c r="N6" s="90"/>
    </row>
    <row r="7" spans="1:14" ht="11.4" hidden="1" x14ac:dyDescent="0.2">
      <c r="A7" s="96"/>
      <c r="B7" s="97"/>
      <c r="C7" s="101"/>
      <c r="D7" s="153" t="s">
        <v>63</v>
      </c>
      <c r="E7" s="155"/>
      <c r="F7" s="155"/>
      <c r="G7" s="155"/>
      <c r="H7" s="126"/>
      <c r="I7" s="127" t="e">
        <f>SUM(#REF!,#REF!,#REF!,#REF!)*(1+Uhikhinnad!$E$175)</f>
        <v>#REF!</v>
      </c>
      <c r="J7" s="47"/>
    </row>
    <row r="8" spans="1:14" ht="11.4" x14ac:dyDescent="0.2">
      <c r="A8" s="96"/>
      <c r="B8" s="97"/>
      <c r="C8" s="101"/>
      <c r="D8" s="154" t="s">
        <v>47</v>
      </c>
      <c r="E8" s="156"/>
      <c r="F8" s="128"/>
      <c r="G8" s="128"/>
      <c r="H8" s="129"/>
      <c r="I8" s="130"/>
      <c r="J8" s="47"/>
    </row>
    <row r="9" spans="1:14" ht="11.4" hidden="1" x14ac:dyDescent="0.2">
      <c r="A9" s="31"/>
      <c r="B9" s="32"/>
      <c r="C9" s="109" t="s">
        <v>36</v>
      </c>
      <c r="D9" s="114"/>
      <c r="E9" s="123"/>
      <c r="F9" s="124"/>
      <c r="G9" s="123"/>
      <c r="H9" s="123"/>
      <c r="I9" s="131"/>
      <c r="J9" s="47"/>
    </row>
    <row r="10" spans="1:14" ht="11.4" hidden="1" x14ac:dyDescent="0.2">
      <c r="A10" s="31"/>
      <c r="B10" s="32"/>
      <c r="C10" s="111" t="s">
        <v>75</v>
      </c>
      <c r="D10" s="114"/>
      <c r="E10" s="123"/>
      <c r="F10" s="124"/>
      <c r="G10" s="123"/>
      <c r="H10" s="123"/>
      <c r="I10" s="131"/>
      <c r="J10" s="47"/>
    </row>
    <row r="11" spans="1:14" ht="11.4" hidden="1" x14ac:dyDescent="0.2">
      <c r="A11" s="96"/>
      <c r="B11" s="97"/>
      <c r="C11" s="109" t="s">
        <v>265</v>
      </c>
      <c r="D11" s="101"/>
      <c r="E11" s="103"/>
      <c r="F11" s="132"/>
      <c r="G11" s="133"/>
      <c r="H11" s="133"/>
      <c r="I11" s="122"/>
      <c r="J11" s="47"/>
    </row>
    <row r="12" spans="1:14" ht="11.4" hidden="1" x14ac:dyDescent="0.2">
      <c r="A12" s="96"/>
      <c r="B12" s="97"/>
      <c r="C12" s="113" t="s">
        <v>274</v>
      </c>
      <c r="D12" s="117"/>
      <c r="E12" s="103"/>
      <c r="F12" s="132"/>
      <c r="G12" s="133"/>
      <c r="H12" s="133"/>
      <c r="I12" s="91">
        <v>0</v>
      </c>
      <c r="J12" s="47"/>
    </row>
    <row r="13" spans="1:14" ht="11.4" hidden="1" x14ac:dyDescent="0.2">
      <c r="A13" s="96"/>
      <c r="B13" s="97"/>
      <c r="C13" s="113" t="s">
        <v>272</v>
      </c>
      <c r="D13" s="117"/>
      <c r="E13" s="103"/>
      <c r="F13" s="132"/>
      <c r="G13" s="133"/>
      <c r="H13" s="133"/>
      <c r="I13" s="91">
        <v>0</v>
      </c>
      <c r="J13" s="47"/>
      <c r="L13" s="90"/>
    </row>
    <row r="14" spans="1:14" ht="11.4" hidden="1" x14ac:dyDescent="0.2">
      <c r="A14" s="96"/>
      <c r="B14" s="97"/>
      <c r="C14" s="109" t="s">
        <v>122</v>
      </c>
      <c r="D14" s="101"/>
      <c r="E14" s="103"/>
      <c r="F14" s="132"/>
      <c r="G14" s="133"/>
      <c r="H14" s="133"/>
      <c r="I14" s="122"/>
      <c r="J14" s="47"/>
    </row>
    <row r="15" spans="1:14" ht="11.4" hidden="1" x14ac:dyDescent="0.2">
      <c r="A15" s="96"/>
      <c r="B15" s="97"/>
      <c r="C15" s="113" t="s">
        <v>275</v>
      </c>
      <c r="D15" s="117"/>
      <c r="E15" s="103"/>
      <c r="F15" s="132"/>
      <c r="G15" s="133"/>
      <c r="H15" s="133"/>
      <c r="I15" s="91">
        <v>0</v>
      </c>
      <c r="J15" s="47"/>
    </row>
    <row r="16" spans="1:14" ht="11.4" hidden="1" x14ac:dyDescent="0.2">
      <c r="A16" s="96"/>
      <c r="B16" s="97"/>
      <c r="C16" s="113" t="s">
        <v>273</v>
      </c>
      <c r="D16" s="117"/>
      <c r="E16" s="103"/>
      <c r="F16" s="132"/>
      <c r="G16" s="133"/>
      <c r="H16" s="133"/>
      <c r="I16" s="91">
        <v>0</v>
      </c>
      <c r="J16" s="47"/>
      <c r="L16" s="90"/>
    </row>
    <row r="17" spans="1:15" ht="11.4" hidden="1" x14ac:dyDescent="0.2">
      <c r="A17" s="31"/>
      <c r="B17" s="32"/>
      <c r="C17" s="111" t="s">
        <v>76</v>
      </c>
      <c r="D17" s="114"/>
      <c r="E17" s="123"/>
      <c r="F17" s="124"/>
      <c r="G17" s="123"/>
      <c r="H17" s="123"/>
      <c r="I17" s="131"/>
      <c r="J17" s="47"/>
    </row>
    <row r="18" spans="1:15" ht="11.4" hidden="1" x14ac:dyDescent="0.2">
      <c r="A18" s="96"/>
      <c r="B18" s="97"/>
      <c r="C18" s="109" t="s">
        <v>282</v>
      </c>
      <c r="D18" s="101"/>
      <c r="E18" s="103"/>
      <c r="F18" s="132"/>
      <c r="G18" s="133"/>
      <c r="H18" s="133"/>
      <c r="I18" s="122"/>
      <c r="J18" s="47"/>
    </row>
    <row r="19" spans="1:15" ht="11.4" hidden="1" x14ac:dyDescent="0.2">
      <c r="A19" s="96"/>
      <c r="B19" s="97"/>
      <c r="C19" s="113" t="s">
        <v>94</v>
      </c>
      <c r="D19" s="117"/>
      <c r="E19" s="103"/>
      <c r="F19" s="132"/>
      <c r="G19" s="133"/>
      <c r="H19" s="133"/>
      <c r="I19" s="91">
        <v>0</v>
      </c>
      <c r="J19" s="47"/>
    </row>
    <row r="20" spans="1:15" ht="11.4" hidden="1" x14ac:dyDescent="0.2">
      <c r="A20" s="96"/>
      <c r="B20" s="97"/>
      <c r="C20" s="113" t="s">
        <v>95</v>
      </c>
      <c r="D20" s="117"/>
      <c r="E20" s="103"/>
      <c r="F20" s="132"/>
      <c r="G20" s="133"/>
      <c r="H20" s="133"/>
      <c r="I20" s="91">
        <v>0</v>
      </c>
      <c r="J20" s="47"/>
      <c r="L20" s="90"/>
    </row>
    <row r="21" spans="1:15" ht="11.4" hidden="1" x14ac:dyDescent="0.2">
      <c r="A21" s="96"/>
      <c r="B21" s="97"/>
      <c r="C21" s="109" t="s">
        <v>283</v>
      </c>
      <c r="D21" s="101"/>
      <c r="E21" s="103"/>
      <c r="F21" s="132"/>
      <c r="G21" s="133"/>
      <c r="H21" s="133"/>
      <c r="I21" s="122"/>
      <c r="J21" s="47"/>
    </row>
    <row r="22" spans="1:15" ht="11.4" hidden="1" x14ac:dyDescent="0.2">
      <c r="A22" s="96"/>
      <c r="B22" s="97"/>
      <c r="C22" s="113" t="s">
        <v>96</v>
      </c>
      <c r="D22" s="117"/>
      <c r="E22" s="103"/>
      <c r="F22" s="132"/>
      <c r="G22" s="133"/>
      <c r="H22" s="133"/>
      <c r="I22" s="91">
        <v>0</v>
      </c>
      <c r="J22" s="47"/>
    </row>
    <row r="23" spans="1:15" ht="11.4" hidden="1" x14ac:dyDescent="0.2">
      <c r="A23" s="96"/>
      <c r="B23" s="97"/>
      <c r="C23" s="113" t="s">
        <v>97</v>
      </c>
      <c r="D23" s="117"/>
      <c r="E23" s="103"/>
      <c r="F23" s="132"/>
      <c r="G23" s="133"/>
      <c r="H23" s="133"/>
      <c r="I23" s="91">
        <v>0</v>
      </c>
      <c r="J23" s="47"/>
      <c r="L23" s="90"/>
    </row>
    <row r="24" spans="1:15" ht="11.4" hidden="1" x14ac:dyDescent="0.2">
      <c r="A24" s="96"/>
      <c r="B24" s="51"/>
      <c r="C24" s="109"/>
      <c r="D24" s="153" t="s">
        <v>62</v>
      </c>
      <c r="E24" s="155"/>
      <c r="F24" s="155"/>
      <c r="G24" s="155"/>
      <c r="H24" s="126"/>
      <c r="I24" s="127">
        <f>SUM(I12,I15,I19,I22)*(1+Uhikhinnad!$E$175)</f>
        <v>0</v>
      </c>
      <c r="J24" s="47"/>
    </row>
    <row r="25" spans="1:15" ht="11.4" hidden="1" x14ac:dyDescent="0.2">
      <c r="A25" s="96"/>
      <c r="B25" s="51"/>
      <c r="C25" s="118"/>
      <c r="D25" s="153" t="s">
        <v>63</v>
      </c>
      <c r="E25" s="155"/>
      <c r="F25" s="155"/>
      <c r="G25" s="155"/>
      <c r="H25" s="126"/>
      <c r="I25" s="127">
        <f>SUM(I13,I16,I20,I23)*(1+Uhikhinnad!$E$175)</f>
        <v>0</v>
      </c>
      <c r="J25" s="47"/>
      <c r="O25" s="53"/>
    </row>
    <row r="26" spans="1:15" ht="11.4" hidden="1" x14ac:dyDescent="0.2">
      <c r="A26" s="25"/>
      <c r="B26" s="26"/>
      <c r="C26" s="112"/>
      <c r="D26" s="154" t="s">
        <v>16</v>
      </c>
      <c r="E26" s="156"/>
      <c r="F26" s="128"/>
      <c r="G26" s="128"/>
      <c r="H26" s="129"/>
      <c r="I26" s="130">
        <f>SUM(I24:I25)</f>
        <v>0</v>
      </c>
      <c r="J26" s="47"/>
      <c r="O26" s="53"/>
    </row>
    <row r="27" spans="1:15" ht="11.4" hidden="1" x14ac:dyDescent="0.2">
      <c r="A27" s="25"/>
      <c r="B27" s="26"/>
      <c r="C27" s="109" t="s">
        <v>129</v>
      </c>
      <c r="D27" s="101"/>
      <c r="E27" s="133"/>
      <c r="F27" s="133"/>
      <c r="G27" s="133"/>
      <c r="H27" s="133"/>
      <c r="I27" s="134"/>
      <c r="J27" s="33"/>
    </row>
    <row r="28" spans="1:15" ht="11.4" hidden="1" x14ac:dyDescent="0.2">
      <c r="A28" s="25"/>
      <c r="B28" s="26"/>
      <c r="C28" s="111" t="s">
        <v>89</v>
      </c>
      <c r="D28" s="101"/>
      <c r="E28" s="133"/>
      <c r="F28" s="133"/>
      <c r="G28" s="133"/>
      <c r="H28" s="133"/>
      <c r="I28" s="134"/>
      <c r="J28" s="33"/>
    </row>
    <row r="29" spans="1:15" ht="11.25" hidden="1" customHeight="1" x14ac:dyDescent="0.2">
      <c r="C29" s="109" t="s">
        <v>331</v>
      </c>
      <c r="D29" s="101"/>
      <c r="E29" s="133"/>
      <c r="F29" s="133"/>
      <c r="G29" s="133"/>
      <c r="H29" s="133"/>
      <c r="I29" s="134"/>
      <c r="J29" s="33"/>
    </row>
    <row r="30" spans="1:15" ht="11.25" hidden="1" customHeight="1" x14ac:dyDescent="0.2">
      <c r="C30" s="113" t="s">
        <v>276</v>
      </c>
      <c r="D30" s="101"/>
      <c r="E30" s="133"/>
      <c r="F30" s="133"/>
      <c r="G30" s="133"/>
      <c r="H30" s="133"/>
      <c r="I30" s="91">
        <v>0</v>
      </c>
      <c r="J30" s="33"/>
    </row>
    <row r="31" spans="1:15" ht="11.25" hidden="1" customHeight="1" x14ac:dyDescent="0.2">
      <c r="C31" s="113" t="s">
        <v>99</v>
      </c>
      <c r="D31" s="101"/>
      <c r="E31" s="133"/>
      <c r="F31" s="133"/>
      <c r="G31" s="133"/>
      <c r="H31" s="133"/>
      <c r="I31" s="91">
        <v>0</v>
      </c>
      <c r="J31" s="33"/>
    </row>
    <row r="32" spans="1:15" ht="11.25" hidden="1" customHeight="1" x14ac:dyDescent="0.25">
      <c r="C32" s="109" t="s">
        <v>332</v>
      </c>
    </row>
    <row r="33" spans="1:15" ht="11.25" hidden="1" customHeight="1" x14ac:dyDescent="0.25">
      <c r="C33" s="113" t="s">
        <v>100</v>
      </c>
      <c r="I33" s="91">
        <v>0</v>
      </c>
    </row>
    <row r="34" spans="1:15" ht="11.25" hidden="1" customHeight="1" x14ac:dyDescent="0.25">
      <c r="C34" s="113" t="s">
        <v>101</v>
      </c>
      <c r="I34" s="91">
        <v>0</v>
      </c>
    </row>
    <row r="35" spans="1:15" ht="11.4" hidden="1" x14ac:dyDescent="0.2">
      <c r="A35" s="31"/>
      <c r="B35" s="32"/>
      <c r="C35" s="111" t="s">
        <v>333</v>
      </c>
      <c r="D35" s="114"/>
      <c r="E35" s="123"/>
      <c r="F35" s="124"/>
      <c r="G35" s="123"/>
      <c r="H35" s="123"/>
      <c r="I35" s="131"/>
      <c r="J35" s="47"/>
    </row>
    <row r="36" spans="1:15" ht="11.4" hidden="1" x14ac:dyDescent="0.2">
      <c r="A36" s="96"/>
      <c r="B36" s="97"/>
      <c r="C36" s="109" t="s">
        <v>282</v>
      </c>
      <c r="D36" s="101"/>
      <c r="E36" s="103"/>
      <c r="F36" s="132"/>
      <c r="G36" s="133"/>
      <c r="H36" s="133"/>
      <c r="I36" s="122"/>
      <c r="J36" s="47"/>
    </row>
    <row r="37" spans="1:15" ht="11.4" hidden="1" x14ac:dyDescent="0.2">
      <c r="A37" s="96"/>
      <c r="B37" s="97"/>
      <c r="C37" s="113" t="s">
        <v>94</v>
      </c>
      <c r="D37" s="117"/>
      <c r="E37" s="103"/>
      <c r="F37" s="132"/>
      <c r="G37" s="133"/>
      <c r="H37" s="133"/>
      <c r="I37" s="91">
        <v>0</v>
      </c>
      <c r="J37" s="47"/>
    </row>
    <row r="38" spans="1:15" ht="11.4" hidden="1" x14ac:dyDescent="0.2">
      <c r="A38" s="96"/>
      <c r="B38" s="97"/>
      <c r="C38" s="113" t="s">
        <v>95</v>
      </c>
      <c r="D38" s="117"/>
      <c r="E38" s="103"/>
      <c r="F38" s="132"/>
      <c r="G38" s="133"/>
      <c r="H38" s="133"/>
      <c r="I38" s="91">
        <v>0</v>
      </c>
      <c r="J38" s="47"/>
      <c r="L38" s="90"/>
    </row>
    <row r="39" spans="1:15" ht="11.4" hidden="1" x14ac:dyDescent="0.2">
      <c r="A39" s="96"/>
      <c r="B39" s="97"/>
      <c r="C39" s="109" t="s">
        <v>283</v>
      </c>
      <c r="D39" s="101"/>
      <c r="E39" s="103"/>
      <c r="F39" s="132"/>
      <c r="G39" s="133"/>
      <c r="H39" s="133"/>
      <c r="I39" s="122"/>
      <c r="J39" s="47"/>
    </row>
    <row r="40" spans="1:15" ht="11.4" hidden="1" x14ac:dyDescent="0.2">
      <c r="A40" s="96"/>
      <c r="B40" s="97"/>
      <c r="C40" s="113" t="s">
        <v>96</v>
      </c>
      <c r="D40" s="117"/>
      <c r="E40" s="103"/>
      <c r="F40" s="132"/>
      <c r="G40" s="133"/>
      <c r="H40" s="133"/>
      <c r="I40" s="91">
        <v>0</v>
      </c>
      <c r="J40" s="47"/>
    </row>
    <row r="41" spans="1:15" ht="11.4" hidden="1" x14ac:dyDescent="0.2">
      <c r="A41" s="96"/>
      <c r="B41" s="97"/>
      <c r="C41" s="113" t="s">
        <v>97</v>
      </c>
      <c r="D41" s="117"/>
      <c r="E41" s="103"/>
      <c r="F41" s="132"/>
      <c r="G41" s="133"/>
      <c r="H41" s="133"/>
      <c r="I41" s="91">
        <v>0</v>
      </c>
      <c r="J41" s="47"/>
      <c r="L41" s="90"/>
    </row>
    <row r="42" spans="1:15" ht="11.25" hidden="1" customHeight="1" x14ac:dyDescent="0.2">
      <c r="A42" s="96"/>
      <c r="B42" s="51"/>
      <c r="C42" s="109"/>
      <c r="D42" s="153" t="s">
        <v>62</v>
      </c>
      <c r="E42" s="153"/>
      <c r="F42" s="153"/>
      <c r="G42" s="153"/>
      <c r="H42" s="126"/>
      <c r="I42" s="127">
        <f>SUM(I30,I33,I37,I40)*(1+Uhikhinnad!$E$175)</f>
        <v>0</v>
      </c>
      <c r="J42" s="47"/>
    </row>
    <row r="43" spans="1:15" ht="11.25" hidden="1" customHeight="1" x14ac:dyDescent="0.2">
      <c r="A43" s="96"/>
      <c r="B43" s="51"/>
      <c r="C43" s="118"/>
      <c r="D43" s="153" t="s">
        <v>63</v>
      </c>
      <c r="E43" s="153"/>
      <c r="F43" s="153"/>
      <c r="G43" s="153"/>
      <c r="H43" s="126"/>
      <c r="I43" s="127">
        <f>SUM(I31,I34,I38,I41)*(1+Uhikhinnad!$E$175)</f>
        <v>0</v>
      </c>
      <c r="J43" s="47"/>
      <c r="O43" s="53"/>
    </row>
    <row r="44" spans="1:15" ht="11.4" hidden="1" x14ac:dyDescent="0.2">
      <c r="A44" s="25"/>
      <c r="B44" s="26"/>
      <c r="C44" s="112"/>
      <c r="D44" s="154" t="s">
        <v>300</v>
      </c>
      <c r="E44" s="154"/>
      <c r="F44" s="128"/>
      <c r="G44" s="128"/>
      <c r="H44" s="129"/>
      <c r="I44" s="130">
        <f>SUM(I42:I43)</f>
        <v>0</v>
      </c>
      <c r="J44" s="47"/>
      <c r="O44" s="53"/>
    </row>
  </sheetData>
  <mergeCells count="8">
    <mergeCell ref="D42:G42"/>
    <mergeCell ref="D43:G43"/>
    <mergeCell ref="D44:E44"/>
    <mergeCell ref="D7:G7"/>
    <mergeCell ref="D8:E8"/>
    <mergeCell ref="D24:G24"/>
    <mergeCell ref="D25:G25"/>
    <mergeCell ref="D26:E26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63"/>
  <sheetViews>
    <sheetView view="pageBreakPreview" topLeftCell="C1" zoomScaleNormal="85" zoomScaleSheetLayoutView="100" workbookViewId="0">
      <selection activeCell="G78" sqref="G78"/>
    </sheetView>
  </sheetViews>
  <sheetFormatPr defaultColWidth="9.109375" defaultRowHeight="11.25" customHeight="1" x14ac:dyDescent="0.25"/>
  <cols>
    <col min="1" max="1" width="9.109375" style="43" hidden="1" customWidth="1"/>
    <col min="2" max="2" width="11.44140625" style="87" hidden="1" customWidth="1"/>
    <col min="3" max="3" width="47.33203125" style="46" customWidth="1"/>
    <col min="4" max="4" width="40.33203125" style="46" bestFit="1" customWidth="1"/>
    <col min="5" max="5" width="6.88671875" style="46" customWidth="1"/>
    <col min="6" max="6" width="7.5546875" style="46" customWidth="1"/>
    <col min="7" max="7" width="9.88671875" style="46" customWidth="1"/>
    <col min="8" max="8" width="11.88671875" style="46" customWidth="1"/>
    <col min="9" max="9" width="14.5546875" style="55" bestFit="1" customWidth="1"/>
    <col min="10" max="10" width="9.109375" style="46"/>
    <col min="11" max="11" width="9.33203125" style="46" bestFit="1" customWidth="1"/>
    <col min="12" max="14" width="9.109375" style="46"/>
    <col min="15" max="15" width="10.88671875" style="46" bestFit="1" customWidth="1"/>
    <col min="16" max="16384" width="9.109375" style="46"/>
  </cols>
  <sheetData>
    <row r="1" spans="1:14" ht="11.4" x14ac:dyDescent="0.2">
      <c r="C1" s="7" t="s">
        <v>346</v>
      </c>
      <c r="D1" s="45"/>
      <c r="E1" s="45"/>
      <c r="F1" s="45"/>
      <c r="G1" s="45"/>
      <c r="H1" s="45"/>
      <c r="I1" s="54"/>
      <c r="J1" s="45"/>
    </row>
    <row r="2" spans="1:14" ht="11.4" x14ac:dyDescent="0.2">
      <c r="C2" s="7" t="s">
        <v>55</v>
      </c>
      <c r="D2" s="45"/>
      <c r="E2" s="45"/>
      <c r="F2" s="45"/>
      <c r="G2" s="45"/>
      <c r="H2" s="45"/>
      <c r="I2" s="54"/>
      <c r="J2" s="45"/>
    </row>
    <row r="3" spans="1:14" ht="34.200000000000003" x14ac:dyDescent="0.25">
      <c r="A3" s="12" t="s">
        <v>40</v>
      </c>
      <c r="B3" s="13" t="s">
        <v>117</v>
      </c>
      <c r="C3" s="14" t="s">
        <v>0</v>
      </c>
      <c r="D3" s="15" t="s">
        <v>65</v>
      </c>
      <c r="E3" s="16" t="s">
        <v>26</v>
      </c>
      <c r="F3" s="16" t="s">
        <v>52</v>
      </c>
      <c r="G3" s="16" t="s">
        <v>5</v>
      </c>
      <c r="H3" s="16" t="s">
        <v>48</v>
      </c>
      <c r="I3" s="36" t="s">
        <v>39</v>
      </c>
      <c r="J3" s="47"/>
    </row>
    <row r="4" spans="1:14" ht="11.4" x14ac:dyDescent="0.2">
      <c r="A4" s="12"/>
      <c r="B4" s="13"/>
      <c r="C4" s="17" t="s">
        <v>43</v>
      </c>
      <c r="J4" s="47"/>
      <c r="K4" s="90"/>
      <c r="L4" s="90"/>
      <c r="M4" s="90"/>
      <c r="N4" s="90"/>
    </row>
    <row r="5" spans="1:14" ht="11.4" hidden="1" x14ac:dyDescent="0.25">
      <c r="A5" s="12"/>
      <c r="B5" s="13"/>
      <c r="C5" s="48" t="s">
        <v>73</v>
      </c>
      <c r="J5" s="47"/>
      <c r="K5" s="90"/>
      <c r="L5" s="90"/>
      <c r="M5" s="90"/>
      <c r="N5" s="90"/>
    </row>
    <row r="6" spans="1:14" ht="11.4" hidden="1" x14ac:dyDescent="0.2">
      <c r="A6" s="12"/>
      <c r="B6" s="13"/>
      <c r="C6" s="18" t="s">
        <v>88</v>
      </c>
      <c r="J6" s="47"/>
      <c r="K6" s="90"/>
      <c r="L6" s="90"/>
      <c r="M6" s="90"/>
      <c r="N6" s="90"/>
    </row>
    <row r="7" spans="1:14" ht="11.4" hidden="1" x14ac:dyDescent="0.25">
      <c r="A7" s="12"/>
      <c r="B7" s="13"/>
      <c r="C7" s="84" t="s">
        <v>90</v>
      </c>
      <c r="I7" s="91">
        <v>0</v>
      </c>
      <c r="J7" s="47"/>
      <c r="L7" s="90"/>
      <c r="M7" s="90"/>
      <c r="N7" s="90"/>
    </row>
    <row r="8" spans="1:14" ht="11.4" hidden="1" x14ac:dyDescent="0.25">
      <c r="A8" s="12"/>
      <c r="B8" s="13"/>
      <c r="C8" s="84" t="s">
        <v>91</v>
      </c>
      <c r="I8" s="91">
        <v>0</v>
      </c>
      <c r="J8" s="47"/>
      <c r="M8" s="90"/>
      <c r="N8" s="90"/>
    </row>
    <row r="9" spans="1:14" ht="11.4" hidden="1" x14ac:dyDescent="0.2">
      <c r="A9" s="12"/>
      <c r="B9" s="13"/>
      <c r="C9" s="18" t="s">
        <v>266</v>
      </c>
      <c r="I9" s="37"/>
      <c r="J9" s="47"/>
      <c r="K9" s="90"/>
      <c r="L9" s="90"/>
      <c r="M9" s="90"/>
      <c r="N9" s="90"/>
    </row>
    <row r="10" spans="1:14" ht="11.4" hidden="1" x14ac:dyDescent="0.25">
      <c r="A10" s="12"/>
      <c r="B10" s="13"/>
      <c r="C10" s="84" t="s">
        <v>92</v>
      </c>
      <c r="I10" s="91">
        <v>0</v>
      </c>
      <c r="J10" s="47"/>
      <c r="L10" s="90"/>
      <c r="M10" s="90"/>
      <c r="N10" s="90"/>
    </row>
    <row r="11" spans="1:14" ht="11.4" hidden="1" x14ac:dyDescent="0.25">
      <c r="A11" s="12"/>
      <c r="B11" s="13"/>
      <c r="C11" s="84" t="s">
        <v>93</v>
      </c>
      <c r="I11" s="91">
        <v>0</v>
      </c>
      <c r="J11" s="47"/>
      <c r="M11" s="90"/>
      <c r="N11" s="90"/>
    </row>
    <row r="12" spans="1:14" ht="11.4" x14ac:dyDescent="0.2">
      <c r="A12" s="12"/>
      <c r="B12" s="13"/>
      <c r="C12" s="48" t="s">
        <v>74</v>
      </c>
      <c r="I12" s="38"/>
      <c r="J12" s="47"/>
      <c r="M12" s="90"/>
      <c r="N12" s="90"/>
    </row>
    <row r="13" spans="1:14" ht="11.4" hidden="1" x14ac:dyDescent="0.2">
      <c r="A13" s="96"/>
      <c r="B13" s="51"/>
      <c r="C13" s="18" t="s">
        <v>267</v>
      </c>
      <c r="D13" s="19"/>
      <c r="E13" s="20"/>
      <c r="F13" s="21"/>
      <c r="G13" s="20"/>
      <c r="H13" s="20"/>
      <c r="I13" s="38"/>
      <c r="J13" s="47"/>
    </row>
    <row r="14" spans="1:14" ht="11.4" hidden="1" x14ac:dyDescent="0.2">
      <c r="A14" s="96"/>
      <c r="B14" s="51"/>
      <c r="C14" s="84" t="s">
        <v>268</v>
      </c>
      <c r="D14" s="19"/>
      <c r="E14" s="20"/>
      <c r="F14" s="21"/>
      <c r="G14" s="20"/>
      <c r="H14" s="20"/>
      <c r="I14" s="91">
        <v>0</v>
      </c>
      <c r="J14" s="47"/>
    </row>
    <row r="15" spans="1:14" ht="11.4" hidden="1" x14ac:dyDescent="0.2">
      <c r="A15" s="96"/>
      <c r="B15" s="51"/>
      <c r="C15" s="84" t="s">
        <v>270</v>
      </c>
      <c r="D15" s="27"/>
      <c r="E15" s="47"/>
      <c r="F15" s="47"/>
      <c r="G15" s="47"/>
      <c r="H15" s="47"/>
      <c r="I15" s="91">
        <v>0</v>
      </c>
      <c r="J15" s="47"/>
    </row>
    <row r="16" spans="1:14" ht="11.4" x14ac:dyDescent="0.2">
      <c r="A16" s="96"/>
      <c r="B16" s="51"/>
      <c r="C16" s="18" t="s">
        <v>83</v>
      </c>
      <c r="D16" s="19"/>
      <c r="E16" s="20"/>
      <c r="F16" s="21"/>
      <c r="G16" s="20"/>
      <c r="H16" s="20"/>
      <c r="I16" s="38"/>
      <c r="J16" s="47"/>
    </row>
    <row r="17" spans="1:14" ht="11.4" hidden="1" x14ac:dyDescent="0.2">
      <c r="A17" s="96"/>
      <c r="B17" s="51"/>
      <c r="C17" s="84" t="s">
        <v>269</v>
      </c>
      <c r="D17" s="19"/>
      <c r="E17" s="20"/>
      <c r="F17" s="21"/>
      <c r="G17" s="20"/>
      <c r="H17" s="20"/>
      <c r="I17" s="91">
        <v>0</v>
      </c>
      <c r="J17" s="47"/>
      <c r="N17" s="90"/>
    </row>
    <row r="18" spans="1:14" ht="11.4" x14ac:dyDescent="0.2">
      <c r="A18" s="96"/>
      <c r="B18" s="51"/>
      <c r="C18" s="95" t="s">
        <v>271</v>
      </c>
      <c r="D18" s="27"/>
      <c r="E18" s="47"/>
      <c r="F18" s="47"/>
      <c r="G18" s="47"/>
      <c r="H18" s="47"/>
      <c r="I18" s="91">
        <f>SUM(I19:I21)</f>
        <v>72450</v>
      </c>
      <c r="J18" s="47"/>
    </row>
    <row r="19" spans="1:14" ht="11.4" x14ac:dyDescent="0.2">
      <c r="A19" s="96" t="s">
        <v>212</v>
      </c>
      <c r="B19" s="97" t="s">
        <v>127</v>
      </c>
      <c r="C19" s="22" t="str">
        <f>VLOOKUP(A19,Uhikhinnad!$A$6:$F$170,2,FALSE)</f>
        <v>tuletõrjevee mahuti rajamine</v>
      </c>
      <c r="D19" s="101" t="s">
        <v>352</v>
      </c>
      <c r="E19" s="23" t="str">
        <f>VLOOKUP(A19,Uhikhinnad!$A$6:$F$170,4,FALSE)</f>
        <v>m3</v>
      </c>
      <c r="F19" s="24">
        <v>108</v>
      </c>
      <c r="G19" s="23">
        <f>VLOOKUP(A19,Uhikhinnad!$A$6:$F$170,5,FALSE)</f>
        <v>400</v>
      </c>
      <c r="H19" s="23">
        <f>VLOOKUP(A19,Uhikhinnad!$A$6:$F$170,6,FALSE)</f>
        <v>0</v>
      </c>
      <c r="I19" s="37">
        <f>F19*G19+H19</f>
        <v>43200</v>
      </c>
      <c r="J19" s="47"/>
      <c r="N19" s="90"/>
    </row>
    <row r="20" spans="1:14" ht="10.5" customHeight="1" x14ac:dyDescent="0.2">
      <c r="A20" s="96" t="s">
        <v>236</v>
      </c>
      <c r="B20" s="97" t="s">
        <v>127</v>
      </c>
      <c r="C20" s="22" t="str">
        <f>VLOOKUP(A20,Uhikhinnad!$A$6:$F$170,2,FALSE)</f>
        <v>tuletõrjevee toru</v>
      </c>
      <c r="D20" s="101" t="str">
        <f>VLOOKUP(A20,Uhikhinnad!$A$6:$F$170,3,FALSE)</f>
        <v>DN100</v>
      </c>
      <c r="E20" s="23" t="str">
        <f>VLOOKUP(A20,Uhikhinnad!$A$6:$F$170,4,FALSE)</f>
        <v>m</v>
      </c>
      <c r="F20" s="24">
        <v>225</v>
      </c>
      <c r="G20" s="23">
        <f>VLOOKUP(A20,Uhikhinnad!$A$6:$F$170,5,FALSE)</f>
        <v>110</v>
      </c>
      <c r="H20" s="23">
        <f>VLOOKUP(A20,Uhikhinnad!$A$6:$F$170,6,FALSE)</f>
        <v>0</v>
      </c>
      <c r="I20" s="37">
        <f t="shared" ref="I20:I21" si="0">F20*G20+H20</f>
        <v>24750</v>
      </c>
      <c r="J20" s="47"/>
      <c r="N20" s="90"/>
    </row>
    <row r="21" spans="1:14" ht="11.4" x14ac:dyDescent="0.2">
      <c r="A21" s="96">
        <v>203</v>
      </c>
      <c r="B21" s="97" t="s">
        <v>127</v>
      </c>
      <c r="C21" s="22" t="str">
        <f>VLOOKUP(A21,Uhikhinnad!$A$6:$F$170,2,FALSE)</f>
        <v>hüdrant</v>
      </c>
      <c r="D21" s="101" t="str">
        <f>VLOOKUP(A21,Uhikhinnad!$A$6:$F$170,3,FALSE)</f>
        <v>DN100 ühendus</v>
      </c>
      <c r="E21" s="23" t="str">
        <f>VLOOKUP(A21,Uhikhinnad!$A$6:$F$170,4,FALSE)</f>
        <v>tk</v>
      </c>
      <c r="F21" s="24">
        <v>3</v>
      </c>
      <c r="G21" s="23">
        <f>VLOOKUP(A21,Uhikhinnad!$A$6:$F$170,5,FALSE)</f>
        <v>1500</v>
      </c>
      <c r="H21" s="23">
        <f>VLOOKUP(A21,Uhikhinnad!$A$6:$F$170,6,FALSE)</f>
        <v>0</v>
      </c>
      <c r="I21" s="37">
        <f t="shared" si="0"/>
        <v>4500</v>
      </c>
      <c r="J21" s="47"/>
      <c r="N21" s="90"/>
    </row>
    <row r="22" spans="1:14" ht="11.4" hidden="1" x14ac:dyDescent="0.2">
      <c r="A22" s="96"/>
      <c r="B22" s="97"/>
      <c r="C22" s="22"/>
      <c r="D22" s="153" t="s">
        <v>62</v>
      </c>
      <c r="E22" s="155"/>
      <c r="F22" s="155"/>
      <c r="G22" s="155"/>
      <c r="H22" s="28"/>
      <c r="I22" s="39">
        <f>SUM(I7,I10,I14,I17)*(1+Uhikhinnad!$E$175)</f>
        <v>0</v>
      </c>
      <c r="J22" s="47"/>
    </row>
    <row r="23" spans="1:14" ht="11.4" x14ac:dyDescent="0.2">
      <c r="A23" s="96"/>
      <c r="B23" s="97"/>
      <c r="C23" s="22"/>
      <c r="D23" s="153" t="s">
        <v>63</v>
      </c>
      <c r="E23" s="155"/>
      <c r="F23" s="155"/>
      <c r="G23" s="155"/>
      <c r="H23" s="28"/>
      <c r="I23" s="39">
        <f>SUM(I8,I11,I15,I18)*(1+Uhikhinnad!$E$175)</f>
        <v>83317.5</v>
      </c>
      <c r="J23" s="47"/>
    </row>
    <row r="24" spans="1:14" ht="11.4" x14ac:dyDescent="0.2">
      <c r="A24" s="96"/>
      <c r="B24" s="97"/>
      <c r="C24" s="22"/>
      <c r="D24" s="154" t="s">
        <v>47</v>
      </c>
      <c r="E24" s="156"/>
      <c r="F24" s="29"/>
      <c r="G24" s="29"/>
      <c r="H24" s="30"/>
      <c r="I24" s="40">
        <f>SUM(I22:I23)</f>
        <v>83317.5</v>
      </c>
      <c r="J24" s="47"/>
    </row>
    <row r="25" spans="1:14" ht="11.4" hidden="1" x14ac:dyDescent="0.2">
      <c r="A25" s="31"/>
      <c r="B25" s="32"/>
      <c r="C25" s="17" t="s">
        <v>36</v>
      </c>
      <c r="D25" s="19"/>
      <c r="E25" s="20"/>
      <c r="F25" s="21"/>
      <c r="G25" s="20"/>
      <c r="H25" s="20"/>
      <c r="I25" s="41"/>
      <c r="J25" s="47"/>
    </row>
    <row r="26" spans="1:14" ht="11.4" hidden="1" x14ac:dyDescent="0.2">
      <c r="A26" s="31"/>
      <c r="B26" s="32"/>
      <c r="C26" s="48" t="s">
        <v>75</v>
      </c>
      <c r="D26" s="19"/>
      <c r="E26" s="20"/>
      <c r="F26" s="21"/>
      <c r="G26" s="20"/>
      <c r="H26" s="20"/>
      <c r="I26" s="41"/>
      <c r="J26" s="47"/>
    </row>
    <row r="27" spans="1:14" ht="11.4" hidden="1" x14ac:dyDescent="0.2">
      <c r="A27" s="96"/>
      <c r="B27" s="97"/>
      <c r="C27" s="17" t="s">
        <v>265</v>
      </c>
      <c r="D27" s="33"/>
      <c r="E27" s="23"/>
      <c r="F27" s="34"/>
      <c r="G27" s="33"/>
      <c r="H27" s="33"/>
      <c r="I27" s="38"/>
      <c r="J27" s="47"/>
    </row>
    <row r="28" spans="1:14" ht="11.4" hidden="1" x14ac:dyDescent="0.2">
      <c r="A28" s="96"/>
      <c r="B28" s="97"/>
      <c r="C28" s="84" t="s">
        <v>274</v>
      </c>
      <c r="D28" s="35"/>
      <c r="E28" s="23"/>
      <c r="F28" s="34"/>
      <c r="G28" s="33"/>
      <c r="H28" s="33"/>
      <c r="I28" s="91">
        <v>0</v>
      </c>
      <c r="J28" s="47"/>
    </row>
    <row r="29" spans="1:14" ht="11.4" hidden="1" x14ac:dyDescent="0.2">
      <c r="A29" s="96"/>
      <c r="B29" s="97"/>
      <c r="C29" s="84" t="s">
        <v>272</v>
      </c>
      <c r="D29" s="35"/>
      <c r="E29" s="23"/>
      <c r="F29" s="34"/>
      <c r="G29" s="33"/>
      <c r="H29" s="33"/>
      <c r="I29" s="91">
        <v>0</v>
      </c>
      <c r="J29" s="47"/>
      <c r="L29" s="90"/>
    </row>
    <row r="30" spans="1:14" ht="11.4" hidden="1" x14ac:dyDescent="0.2">
      <c r="A30" s="96"/>
      <c r="B30" s="97"/>
      <c r="C30" s="17" t="s">
        <v>122</v>
      </c>
      <c r="D30" s="33"/>
      <c r="E30" s="23"/>
      <c r="F30" s="34"/>
      <c r="G30" s="33"/>
      <c r="H30" s="33"/>
      <c r="I30" s="38"/>
      <c r="J30" s="47"/>
    </row>
    <row r="31" spans="1:14" ht="11.4" hidden="1" x14ac:dyDescent="0.2">
      <c r="A31" s="96"/>
      <c r="B31" s="97"/>
      <c r="C31" s="84" t="s">
        <v>275</v>
      </c>
      <c r="D31" s="35"/>
      <c r="E31" s="23"/>
      <c r="F31" s="34"/>
      <c r="G31" s="33"/>
      <c r="H31" s="33"/>
      <c r="I31" s="91">
        <v>0</v>
      </c>
      <c r="J31" s="47"/>
    </row>
    <row r="32" spans="1:14" ht="11.4" hidden="1" x14ac:dyDescent="0.2">
      <c r="A32" s="96"/>
      <c r="B32" s="97"/>
      <c r="C32" s="84" t="s">
        <v>273</v>
      </c>
      <c r="D32" s="35"/>
      <c r="E32" s="23"/>
      <c r="F32" s="34"/>
      <c r="G32" s="33"/>
      <c r="H32" s="33"/>
      <c r="I32" s="91">
        <v>0</v>
      </c>
      <c r="J32" s="47"/>
      <c r="L32" s="90"/>
    </row>
    <row r="33" spans="1:15" ht="11.4" hidden="1" x14ac:dyDescent="0.2">
      <c r="A33" s="31"/>
      <c r="B33" s="32"/>
      <c r="C33" s="48" t="s">
        <v>76</v>
      </c>
      <c r="D33" s="19"/>
      <c r="E33" s="20"/>
      <c r="F33" s="21"/>
      <c r="G33" s="20"/>
      <c r="H33" s="20"/>
      <c r="I33" s="41"/>
      <c r="J33" s="47"/>
    </row>
    <row r="34" spans="1:15" ht="11.4" hidden="1" x14ac:dyDescent="0.2">
      <c r="A34" s="96"/>
      <c r="B34" s="97"/>
      <c r="C34" s="17" t="s">
        <v>282</v>
      </c>
      <c r="D34" s="33"/>
      <c r="E34" s="23"/>
      <c r="F34" s="34"/>
      <c r="G34" s="33"/>
      <c r="H34" s="33"/>
      <c r="I34" s="38"/>
      <c r="J34" s="47"/>
    </row>
    <row r="35" spans="1:15" ht="11.4" hidden="1" x14ac:dyDescent="0.2">
      <c r="A35" s="96"/>
      <c r="B35" s="97"/>
      <c r="C35" s="84" t="s">
        <v>94</v>
      </c>
      <c r="D35" s="35"/>
      <c r="E35" s="23"/>
      <c r="F35" s="34"/>
      <c r="G35" s="33"/>
      <c r="H35" s="33"/>
      <c r="I35" s="91">
        <v>0</v>
      </c>
      <c r="J35" s="47"/>
    </row>
    <row r="36" spans="1:15" ht="11.4" hidden="1" x14ac:dyDescent="0.2">
      <c r="A36" s="96"/>
      <c r="B36" s="97"/>
      <c r="C36" s="84" t="s">
        <v>95</v>
      </c>
      <c r="D36" s="35"/>
      <c r="E36" s="23"/>
      <c r="F36" s="34"/>
      <c r="G36" s="33"/>
      <c r="H36" s="33"/>
      <c r="I36" s="91">
        <v>0</v>
      </c>
      <c r="J36" s="47"/>
      <c r="L36" s="90"/>
    </row>
    <row r="37" spans="1:15" ht="11.4" hidden="1" x14ac:dyDescent="0.2">
      <c r="A37" s="96"/>
      <c r="B37" s="97"/>
      <c r="C37" s="17" t="s">
        <v>283</v>
      </c>
      <c r="D37" s="33"/>
      <c r="E37" s="23"/>
      <c r="F37" s="34"/>
      <c r="G37" s="33"/>
      <c r="H37" s="33"/>
      <c r="I37" s="38"/>
      <c r="J37" s="47"/>
    </row>
    <row r="38" spans="1:15" ht="11.4" hidden="1" x14ac:dyDescent="0.2">
      <c r="A38" s="96"/>
      <c r="B38" s="97"/>
      <c r="C38" s="84" t="s">
        <v>96</v>
      </c>
      <c r="D38" s="35"/>
      <c r="E38" s="23"/>
      <c r="F38" s="34"/>
      <c r="G38" s="33"/>
      <c r="H38" s="33"/>
      <c r="I38" s="91">
        <v>0</v>
      </c>
      <c r="J38" s="47"/>
    </row>
    <row r="39" spans="1:15" ht="11.4" hidden="1" x14ac:dyDescent="0.2">
      <c r="A39" s="96"/>
      <c r="B39" s="97"/>
      <c r="C39" s="84" t="s">
        <v>97</v>
      </c>
      <c r="D39" s="35"/>
      <c r="E39" s="23"/>
      <c r="F39" s="34"/>
      <c r="G39" s="33"/>
      <c r="H39" s="33"/>
      <c r="I39" s="91">
        <v>0</v>
      </c>
      <c r="J39" s="47"/>
      <c r="L39" s="90"/>
    </row>
    <row r="40" spans="1:15" ht="11.4" hidden="1" x14ac:dyDescent="0.2">
      <c r="A40" s="96"/>
      <c r="B40" s="51"/>
      <c r="C40" s="17"/>
      <c r="D40" s="153" t="s">
        <v>62</v>
      </c>
      <c r="E40" s="155"/>
      <c r="F40" s="155"/>
      <c r="G40" s="155"/>
      <c r="H40" s="28"/>
      <c r="I40" s="39">
        <f>SUM(I28,I31,I35,I38)*(1+Uhikhinnad!$E$175)</f>
        <v>0</v>
      </c>
      <c r="J40" s="47"/>
    </row>
    <row r="41" spans="1:15" ht="11.4" hidden="1" x14ac:dyDescent="0.2">
      <c r="A41" s="96"/>
      <c r="B41" s="51"/>
      <c r="C41" s="33"/>
      <c r="D41" s="153" t="s">
        <v>63</v>
      </c>
      <c r="E41" s="155"/>
      <c r="F41" s="155"/>
      <c r="G41" s="155"/>
      <c r="H41" s="28"/>
      <c r="I41" s="39">
        <f>SUM(I29,I32,I36,I39)*(1+Uhikhinnad!$E$175)</f>
        <v>0</v>
      </c>
      <c r="J41" s="47"/>
      <c r="O41" s="53"/>
    </row>
    <row r="42" spans="1:15" ht="11.4" hidden="1" x14ac:dyDescent="0.2">
      <c r="A42" s="25"/>
      <c r="B42" s="26"/>
      <c r="C42" s="18"/>
      <c r="D42" s="154" t="s">
        <v>16</v>
      </c>
      <c r="E42" s="156"/>
      <c r="F42" s="29"/>
      <c r="G42" s="29"/>
      <c r="H42" s="30"/>
      <c r="I42" s="40">
        <f>SUM(I40:I41)</f>
        <v>0</v>
      </c>
      <c r="J42" s="47"/>
      <c r="O42" s="53"/>
    </row>
    <row r="43" spans="1:15" ht="11.4" hidden="1" x14ac:dyDescent="0.2">
      <c r="A43" s="25"/>
      <c r="B43" s="26"/>
      <c r="C43" s="17" t="s">
        <v>129</v>
      </c>
      <c r="D43" s="33"/>
      <c r="E43" s="33"/>
      <c r="F43" s="33"/>
      <c r="G43" s="33"/>
      <c r="H43" s="33"/>
      <c r="I43" s="42"/>
      <c r="J43" s="33"/>
    </row>
    <row r="44" spans="1:15" ht="11.4" hidden="1" x14ac:dyDescent="0.2">
      <c r="A44" s="25"/>
      <c r="B44" s="26"/>
      <c r="C44" s="48" t="s">
        <v>89</v>
      </c>
      <c r="D44" s="33"/>
      <c r="E44" s="33"/>
      <c r="F44" s="33"/>
      <c r="G44" s="33"/>
      <c r="H44" s="33"/>
      <c r="I44" s="42"/>
      <c r="J44" s="33"/>
    </row>
    <row r="45" spans="1:15" ht="11.25" hidden="1" customHeight="1" x14ac:dyDescent="0.2">
      <c r="C45" s="17" t="s">
        <v>331</v>
      </c>
      <c r="D45" s="33"/>
      <c r="E45" s="33"/>
      <c r="F45" s="33"/>
      <c r="G45" s="33"/>
      <c r="H45" s="33"/>
      <c r="I45" s="42"/>
      <c r="J45" s="33"/>
    </row>
    <row r="46" spans="1:15" ht="11.25" hidden="1" customHeight="1" x14ac:dyDescent="0.2">
      <c r="C46" s="84" t="s">
        <v>276</v>
      </c>
      <c r="D46" s="33"/>
      <c r="E46" s="33"/>
      <c r="F46" s="33"/>
      <c r="G46" s="33"/>
      <c r="H46" s="33"/>
      <c r="I46" s="91">
        <v>0</v>
      </c>
      <c r="J46" s="33"/>
    </row>
    <row r="47" spans="1:15" ht="11.25" hidden="1" customHeight="1" x14ac:dyDescent="0.2">
      <c r="C47" s="84" t="s">
        <v>99</v>
      </c>
      <c r="D47" s="33"/>
      <c r="E47" s="33"/>
      <c r="F47" s="33"/>
      <c r="G47" s="33"/>
      <c r="H47" s="33"/>
      <c r="I47" s="91">
        <v>0</v>
      </c>
      <c r="J47" s="33"/>
    </row>
    <row r="48" spans="1:15" ht="11.25" hidden="1" customHeight="1" x14ac:dyDescent="0.2">
      <c r="C48" s="17" t="s">
        <v>332</v>
      </c>
    </row>
    <row r="49" spans="1:15" ht="11.25" hidden="1" customHeight="1" x14ac:dyDescent="0.25">
      <c r="C49" s="84" t="s">
        <v>100</v>
      </c>
      <c r="I49" s="91">
        <v>0</v>
      </c>
    </row>
    <row r="50" spans="1:15" ht="11.25" hidden="1" customHeight="1" x14ac:dyDescent="0.25">
      <c r="C50" s="84" t="s">
        <v>101</v>
      </c>
      <c r="I50" s="91">
        <v>0</v>
      </c>
    </row>
    <row r="51" spans="1:15" ht="11.4" hidden="1" x14ac:dyDescent="0.2">
      <c r="A51" s="31"/>
      <c r="B51" s="32"/>
      <c r="C51" s="48" t="s">
        <v>333</v>
      </c>
      <c r="D51" s="19"/>
      <c r="E51" s="20"/>
      <c r="F51" s="21"/>
      <c r="G51" s="20"/>
      <c r="H51" s="20"/>
      <c r="I51" s="41"/>
      <c r="J51" s="47"/>
    </row>
    <row r="52" spans="1:15" ht="11.4" hidden="1" x14ac:dyDescent="0.2">
      <c r="A52" s="96"/>
      <c r="B52" s="97"/>
      <c r="C52" s="17" t="s">
        <v>282</v>
      </c>
      <c r="D52" s="33"/>
      <c r="E52" s="23"/>
      <c r="F52" s="34"/>
      <c r="G52" s="33"/>
      <c r="H52" s="33"/>
      <c r="I52" s="38"/>
      <c r="J52" s="47"/>
    </row>
    <row r="53" spans="1:15" ht="11.4" hidden="1" x14ac:dyDescent="0.2">
      <c r="A53" s="96"/>
      <c r="B53" s="97"/>
      <c r="C53" s="84" t="s">
        <v>94</v>
      </c>
      <c r="D53" s="35"/>
      <c r="E53" s="23"/>
      <c r="F53" s="34"/>
      <c r="G53" s="33"/>
      <c r="H53" s="33"/>
      <c r="I53" s="91">
        <v>0</v>
      </c>
      <c r="J53" s="47"/>
    </row>
    <row r="54" spans="1:15" ht="11.4" hidden="1" x14ac:dyDescent="0.2">
      <c r="A54" s="96"/>
      <c r="B54" s="97"/>
      <c r="C54" s="84" t="s">
        <v>95</v>
      </c>
      <c r="D54" s="35"/>
      <c r="E54" s="23"/>
      <c r="F54" s="34"/>
      <c r="G54" s="33"/>
      <c r="H54" s="33"/>
      <c r="I54" s="91">
        <v>0</v>
      </c>
      <c r="J54" s="47"/>
      <c r="L54" s="90"/>
    </row>
    <row r="55" spans="1:15" ht="11.4" hidden="1" x14ac:dyDescent="0.2">
      <c r="A55" s="96"/>
      <c r="B55" s="97"/>
      <c r="C55" s="17" t="s">
        <v>283</v>
      </c>
      <c r="D55" s="33"/>
      <c r="E55" s="23"/>
      <c r="F55" s="34"/>
      <c r="G55" s="33"/>
      <c r="H55" s="33"/>
      <c r="I55" s="38"/>
      <c r="J55" s="47"/>
    </row>
    <row r="56" spans="1:15" ht="11.4" hidden="1" x14ac:dyDescent="0.2">
      <c r="A56" s="96"/>
      <c r="B56" s="97"/>
      <c r="C56" s="84" t="s">
        <v>96</v>
      </c>
      <c r="D56" s="35"/>
      <c r="E56" s="23"/>
      <c r="F56" s="34"/>
      <c r="G56" s="33"/>
      <c r="H56" s="33"/>
      <c r="I56" s="91">
        <v>0</v>
      </c>
      <c r="J56" s="47"/>
    </row>
    <row r="57" spans="1:15" ht="11.4" hidden="1" x14ac:dyDescent="0.2">
      <c r="A57" s="96"/>
      <c r="B57" s="97"/>
      <c r="C57" s="84" t="s">
        <v>97</v>
      </c>
      <c r="D57" s="35"/>
      <c r="E57" s="23"/>
      <c r="F57" s="34"/>
      <c r="G57" s="33"/>
      <c r="H57" s="33"/>
      <c r="I57" s="91">
        <v>0</v>
      </c>
      <c r="J57" s="47"/>
      <c r="L57" s="90"/>
    </row>
    <row r="58" spans="1:15" ht="11.25" hidden="1" customHeight="1" x14ac:dyDescent="0.2">
      <c r="A58" s="96"/>
      <c r="B58" s="51"/>
      <c r="C58" s="17"/>
      <c r="D58" s="153" t="s">
        <v>62</v>
      </c>
      <c r="E58" s="153"/>
      <c r="F58" s="153"/>
      <c r="G58" s="153"/>
      <c r="H58" s="28"/>
      <c r="I58" s="39">
        <f>SUM(I46,I49,I53,I56)*(1+Uhikhinnad!$E$175)</f>
        <v>0</v>
      </c>
      <c r="J58" s="47"/>
    </row>
    <row r="59" spans="1:15" ht="11.25" hidden="1" customHeight="1" x14ac:dyDescent="0.2">
      <c r="A59" s="96"/>
      <c r="B59" s="51"/>
      <c r="C59" s="33"/>
      <c r="D59" s="153" t="s">
        <v>63</v>
      </c>
      <c r="E59" s="153"/>
      <c r="F59" s="153"/>
      <c r="G59" s="153"/>
      <c r="H59" s="28"/>
      <c r="I59" s="39">
        <f>SUM(I47,I50,I54,I57)*(1+Uhikhinnad!$E$175)</f>
        <v>0</v>
      </c>
      <c r="J59" s="47"/>
      <c r="O59" s="53"/>
    </row>
    <row r="60" spans="1:15" ht="11.4" hidden="1" x14ac:dyDescent="0.2">
      <c r="A60" s="25"/>
      <c r="B60" s="26"/>
      <c r="C60" s="18"/>
      <c r="D60" s="154" t="s">
        <v>300</v>
      </c>
      <c r="E60" s="154"/>
      <c r="F60" s="29"/>
      <c r="G60" s="29"/>
      <c r="H60" s="30"/>
      <c r="I60" s="40">
        <f>SUM(I58:I59)</f>
        <v>0</v>
      </c>
      <c r="J60" s="47"/>
      <c r="O60" s="53"/>
    </row>
    <row r="63" spans="1:15" s="45" customFormat="1" ht="11.4" x14ac:dyDescent="0.2">
      <c r="A63" s="96"/>
      <c r="B63" s="97"/>
      <c r="C63" s="22"/>
      <c r="D63" s="22"/>
      <c r="E63" s="23"/>
      <c r="F63" s="24"/>
      <c r="G63" s="23"/>
      <c r="H63" s="23"/>
      <c r="I63" s="37"/>
      <c r="J63" s="47"/>
    </row>
  </sheetData>
  <mergeCells count="9">
    <mergeCell ref="D58:G58"/>
    <mergeCell ref="D59:G59"/>
    <mergeCell ref="D60:E60"/>
    <mergeCell ref="D22:G22"/>
    <mergeCell ref="D23:G23"/>
    <mergeCell ref="D24:E24"/>
    <mergeCell ref="D40:G40"/>
    <mergeCell ref="D41:G41"/>
    <mergeCell ref="D42:E42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Tähistus</vt:lpstr>
      <vt:lpstr>Uhikhinnad</vt:lpstr>
      <vt:lpstr>KOONDVAADE</vt:lpstr>
      <vt:lpstr>1.Hulja alevik</vt:lpstr>
      <vt:lpstr>2.Kadrina alevik</vt:lpstr>
      <vt:lpstr>3.Kihlevere küla</vt:lpstr>
      <vt:lpstr>4.Kiku küla</vt:lpstr>
      <vt:lpstr>5.Leikude küla</vt:lpstr>
      <vt:lpstr>6.Neeruti küla</vt:lpstr>
      <vt:lpstr>7.Ridaküla</vt:lpstr>
      <vt:lpstr>8.Salda küla</vt:lpstr>
      <vt:lpstr>9.Viitna küla</vt:lpstr>
      <vt:lpstr>10.Vohnja küla</vt:lpstr>
      <vt:lpstr>Sheet1</vt:lpstr>
      <vt:lpstr>_FilterDatabase</vt:lpstr>
      <vt:lpstr>'1.Hulja alevik'!Print_Area</vt:lpstr>
      <vt:lpstr>'4.Kiku küla'!Print_Area</vt:lpstr>
      <vt:lpstr>'7.Ridaküla'!Print_Area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A.</dc:creator>
  <cp:lastModifiedBy>RAUL ALTNURME</cp:lastModifiedBy>
  <cp:lastPrinted>2014-12-02T14:14:43Z</cp:lastPrinted>
  <dcterms:created xsi:type="dcterms:W3CDTF">2012-09-14T14:07:12Z</dcterms:created>
  <dcterms:modified xsi:type="dcterms:W3CDTF">2022-10-29T13:07:20Z</dcterms:modified>
</cp:coreProperties>
</file>